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364" activeTab="0"/>
  </bookViews>
  <sheets>
    <sheet name="БЗ" sheetId="1" r:id="rId1"/>
    <sheet name="2111" sheetId="2" r:id="rId2"/>
    <sheet name="2120 " sheetId="3" r:id="rId3"/>
    <sheet name="2210 пр" sheetId="4" r:id="rId4"/>
    <sheet name="2800" sheetId="5" r:id="rId5"/>
    <sheet name="3110 (2)" sheetId="6" r:id="rId6"/>
  </sheets>
  <externalReferences>
    <externalReference r:id="rId9"/>
  </externalReferences>
  <definedNames>
    <definedName name="_xlnm.Print_Titles" localSheetId="3">'2210 пр'!$6:$8</definedName>
    <definedName name="_xlnm.Print_Area" localSheetId="1">'2111'!$A$1:$C$57</definedName>
    <definedName name="_xlnm.Print_Area" localSheetId="2">'2120 '!$A$1:$D$19</definedName>
    <definedName name="_xlnm.Print_Area" localSheetId="3">'2210 пр'!$A$1:$D$56</definedName>
    <definedName name="_xlnm.Print_Area" localSheetId="4">'2800'!$A$1:$H$25</definedName>
    <definedName name="_xlnm.Print_Area" localSheetId="5">'3110 (2)'!$A$1:$E$23</definedName>
  </definedNames>
  <calcPr fullCalcOnLoad="1"/>
</workbook>
</file>

<file path=xl/sharedStrings.xml><?xml version="1.0" encoding="utf-8"?>
<sst xmlns="http://schemas.openxmlformats.org/spreadsheetml/2006/main" count="390" uniqueCount="265">
  <si>
    <t>ЗАТВЕРДЖЕНО</t>
  </si>
  <si>
    <t>Наказ Міністерства фінансів України</t>
  </si>
  <si>
    <t>17 липня 2015 року N 648
(у редакції наказу Міністерства фінансів України від 30 вересня 2016 року N 861)</t>
  </si>
  <si>
    <t>1.  Департамент праці та соціального захисту населення Миколаївської міської ради</t>
  </si>
  <si>
    <t xml:space="preserve">       (найменування головного розпорядника коштів місцевого бюджету)</t>
  </si>
  <si>
    <t>КВК</t>
  </si>
  <si>
    <t>2. Додаткові видатки / надання кредитів загального фонду місцевого бюджету</t>
  </si>
  <si>
    <t>(тис.грн.)</t>
  </si>
  <si>
    <t>Код</t>
  </si>
  <si>
    <t xml:space="preserve">Найменування </t>
  </si>
  <si>
    <t>Обґрунтування необхідності додаткових коштів загального фонду на2017 рік (обов’язкове посилання на нормативний документ, відповідно до якого існує необхідність у додаткових коштах)</t>
  </si>
  <si>
    <t xml:space="preserve"> граничний обсяг</t>
  </si>
  <si>
    <t>необхідно додатково +</t>
  </si>
  <si>
    <t>Керівництво і управління у сфері  праці та соціального захисту населення</t>
  </si>
  <si>
    <t>ВСЬОГО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</si>
  <si>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</si>
  <si>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№ з/п</t>
  </si>
  <si>
    <t>КПКВК*</t>
  </si>
  <si>
    <t>Одиниця виміру</t>
  </si>
  <si>
    <t>Джерело інформації</t>
  </si>
  <si>
    <t>Здійснення  наданих законодавством повноважень у сфері місцевого самоврядування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</si>
  <si>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</si>
  <si>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</si>
  <si>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</si>
  <si>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</si>
  <si>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</si>
  <si>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</si>
  <si>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</si>
  <si>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</si>
  <si>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</si>
  <si>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</si>
  <si>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</si>
  <si>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</si>
  <si>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</si>
  <si>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</si>
  <si>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</si>
  <si>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Придбання обладнання та предметів довгострокового користування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</si>
  <si>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</si>
  <si>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</si>
  <si>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</si>
  <si>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2.2. Додаткові видатки / надання кредитів загального фонду місцевого бюджету на 2018-2019 (прогнозні) роки за бюджетними програмами</t>
  </si>
  <si>
    <t>2019 рік (прогноз)</t>
  </si>
  <si>
    <t>Обґрунтування необхідності додаткових коштів із загального фонду на 2018 і 2019 роках  (обов’язкове посилання на нормативний документ, відповідно до якого існує необхідність у додаткових коштах)</t>
  </si>
  <si>
    <t xml:space="preserve"> індикативні прогнозні показники</t>
  </si>
  <si>
    <t>Зміна результативних показників, які характеризують виконання бюджетної програми, у разі передбачення додаткових коштів:</t>
  </si>
  <si>
    <t>Показники</t>
  </si>
  <si>
    <t>2018 рік (прогноз) в межах доведених індикативних прогнозних показників</t>
  </si>
  <si>
    <t>2018  рік (прогноз), зміни у разі передбачення додаткових коштів</t>
  </si>
  <si>
    <t>2019 рік (прогноз), в межах доведених індикативних прогнозних показників</t>
  </si>
  <si>
    <t>2019 рік (прогноз), зміни у разі передбачення додаткових коштів</t>
  </si>
  <si>
    <t>Наслідки, які настають у разі, якщо додаткові кошти не будуть передбачені у  2018-2019  __ роках, та альтернативні заходи, яких необхідно вжити для забезпечення виконання бюджетної програми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</si>
  <si>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</si>
  <si>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>Здійснення  наданих законодавством повноважень у сфері праці і соціального захисту населення</t>
  </si>
  <si>
    <t>(підпис)</t>
  </si>
  <si>
    <t>(прізвище та ініціали)</t>
  </si>
  <si>
    <t xml:space="preserve">Начальник планового відділу </t>
  </si>
  <si>
    <t>Федоровська Н.Г.</t>
  </si>
  <si>
    <t>БЮДЖЕТНИЙ ЗАПИТ НА 2018 РІК ДОДАТКОВИЙ, (Форма 2018-3)</t>
  </si>
  <si>
    <t>0810160</t>
  </si>
  <si>
    <t>2016 рік (звіт)</t>
  </si>
  <si>
    <t>2017 рік (затверджено)</t>
  </si>
  <si>
    <t>2018 рік (проект) в межах доведених граничних обсягів</t>
  </si>
  <si>
    <t>2018 рік (проект) зміни у разі виділення додаткових коштів</t>
  </si>
  <si>
    <t>2.1. Додаткові видатки / надання кредитів загального фонду місцевого бюджету на 2018 (плановий) рік за бюджетними програмами</t>
  </si>
  <si>
    <t>2018 рік (проект)</t>
  </si>
  <si>
    <t>2020 рік (прогноз)</t>
  </si>
  <si>
    <t>Керівництво і управління у відповідній сфері у містах, (місті Києві), селищах, селах, об'єднаних територіальних громадах</t>
  </si>
  <si>
    <t>Предмети, матеріали, обладнання, інвентар</t>
  </si>
  <si>
    <t>Інші поточні видатки</t>
  </si>
  <si>
    <t>Кількість отриманих листів, звернень, заяв, скарг</t>
  </si>
  <si>
    <t>Кількість прийнятих нормативно-правових актів на одного працівника</t>
  </si>
  <si>
    <t>Рішення виконавчаого комітету ММР, розпорядження міського гоови</t>
  </si>
  <si>
    <t>Витрати на утримання однієї штатної одиниці</t>
  </si>
  <si>
    <t>тис.грн.</t>
  </si>
  <si>
    <t>Наслідки, які настають у разі, якщо додаткові кошти не будуть передбачені у 2018 році, та альтернативні заходи, яких необхідно вжити для забезпечення виконання бюджетної програми</t>
  </si>
  <si>
    <t>У разі, якщо додаткові кошти не будуть виділені, буде неможливо відправлення повідомлень про перехунки отримувачам субсидій;   в разі невиділення додаткових коштів на оплату судових зборів, буде поруеше чнне законодавство, а саме Закон України "Про судовий збір";  також не буде виконаний необхідний поточний ремонт приміщень департаменту праці та соціального захисту населення Миколаївської міської ради.</t>
  </si>
  <si>
    <t xml:space="preserve">Необхідно додатково на оплату судових зборів у  зв’язку із внесенням змін до Закону України «Про судовий збір» на підставі Закону України № 2147-VIII від 03.10.17 р. «Про внесення змін до Господарського процесуального Кодексу України, Цивільного процесуального Кодексу України, Кодексу адміністративного судочинства України» </t>
  </si>
  <si>
    <t xml:space="preserve">Заробітна плата </t>
  </si>
  <si>
    <t xml:space="preserve">На виконання розпорядження міського голови від 31.05.2018 року № 126р «Про внесення змін до розпорядження міського голови від 27.02.2018 р. № 45р «Про затвердження штатної чисельності  виконавчих органів Миколаївської міської ради». </t>
  </si>
  <si>
    <t>Нарахування на оплату праці</t>
  </si>
  <si>
    <t xml:space="preserve"> Для якісного та швидкого виконання делегованих повноважень управліннями  та в зв'явку з фізичним та моральним зносом необхідно придбати комп'ютерну техніку та меблі. </t>
  </si>
  <si>
    <t>Директор департаменту</t>
  </si>
  <si>
    <t>Василенко С.М.</t>
  </si>
  <si>
    <t>Щомісячна Інформація про діяльність районних управлінь соціальних виплат і компенсацій ДПСЗН ММР; регістри реєсстрації вхідної кореспонденції, заяв, звернень, скарг</t>
  </si>
  <si>
    <t xml:space="preserve">Для якісного та швидкого виконання делегованих повноважень управліннями  та в зв'явку з фізичним та моральним зносом необхідно придбати комп'ютерну техніку та кондиционери. </t>
  </si>
  <si>
    <t>Н.Г. Федоровська</t>
  </si>
  <si>
    <t>Начальник планового відділу</t>
  </si>
  <si>
    <t xml:space="preserve">     С.М.Бондаренко</t>
  </si>
  <si>
    <t>Всього</t>
  </si>
  <si>
    <t>Індексація 194*176,30*12 міс</t>
  </si>
  <si>
    <t>Матеріальна допомога на вирішення соціально-побутових питань</t>
  </si>
  <si>
    <t>Допомога на оздоровлення</t>
  </si>
  <si>
    <t xml:space="preserve"> ¤ прибиральниць 4 чол.* (1958+195,80) = 8 615,20</t>
  </si>
  <si>
    <t xml:space="preserve"> ¤ сторожів 3 чол.* (3 200+281,40) = 10 444,20</t>
  </si>
  <si>
    <t>Заміщення на період відпустки</t>
  </si>
  <si>
    <t>(11 дн. * 24 час. * 10,05 грн.) * 3 особи</t>
  </si>
  <si>
    <r>
      <t xml:space="preserve"> </t>
    </r>
    <r>
      <rPr>
        <sz val="12"/>
        <rFont val="Arial"/>
        <family val="2"/>
      </rPr>
      <t>¤</t>
    </r>
    <r>
      <rPr>
        <sz val="12"/>
        <rFont val="Arial"/>
        <family val="2"/>
      </rPr>
      <t xml:space="preserve">  за працю у святкові дні сторожам                     7 959,60</t>
    </r>
  </si>
  <si>
    <t>365 дн. * 8 час. * 35% * 10,05 грн. * 3 особи</t>
  </si>
  <si>
    <r>
      <t xml:space="preserve"> </t>
    </r>
    <r>
      <rPr>
        <sz val="12"/>
        <rFont val="Arial"/>
        <family val="2"/>
      </rPr>
      <t>¤</t>
    </r>
    <r>
      <rPr>
        <sz val="12"/>
        <rFont val="Arial"/>
        <family val="2"/>
      </rPr>
      <t xml:space="preserve">  за працю у нічний час сторожам                        30 813,30</t>
    </r>
  </si>
  <si>
    <t>(1600 * 7 осіб + 3040 + 1477) * 12 міс.</t>
  </si>
  <si>
    <r>
      <t xml:space="preserve"> </t>
    </r>
    <r>
      <rPr>
        <sz val="12"/>
        <rFont val="Arial"/>
        <family val="2"/>
      </rPr>
      <t>¤</t>
    </r>
    <r>
      <rPr>
        <sz val="12"/>
        <rFont val="Arial"/>
        <family val="2"/>
      </rPr>
      <t xml:space="preserve">  до мініального розміру з/плати                          188 604,00</t>
    </r>
  </si>
  <si>
    <r>
      <t>Доплати обов</t>
    </r>
    <r>
      <rPr>
        <sz val="12"/>
        <rFont val="Arial"/>
        <family val="2"/>
      </rPr>
      <t>'</t>
    </r>
    <r>
      <rPr>
        <sz val="12"/>
        <rFont val="Arial"/>
        <family val="2"/>
      </rPr>
      <t>язкового характеру у т.ч.</t>
    </r>
  </si>
  <si>
    <t>1550 * 1 міс  * 24 особи * 50 % = 18 600</t>
  </si>
  <si>
    <t xml:space="preserve">з 01.12.16 </t>
  </si>
  <si>
    <t>1762 * 1 міс  * 50 осіб * 50 % = 44 050,00</t>
  </si>
  <si>
    <t>з 01.12.17</t>
  </si>
  <si>
    <t xml:space="preserve">3 800 * 12 міс  * 30 осіб * 50 % </t>
  </si>
  <si>
    <t xml:space="preserve">з 01.01.18          </t>
  </si>
  <si>
    <t>Надбавка за особливий характер роботи</t>
  </si>
  <si>
    <t xml:space="preserve">(323 673 * 200%) * 1 міс </t>
  </si>
  <si>
    <t>(314 342 * 200%) * 7 міс = 4 400 788,00</t>
  </si>
  <si>
    <t xml:space="preserve">(731 163 * 65%) * 12 міс </t>
  </si>
  <si>
    <t>Премія</t>
  </si>
  <si>
    <t>704,80 * 1 міс = 704,80</t>
  </si>
  <si>
    <t xml:space="preserve">з 01.12.17 </t>
  </si>
  <si>
    <t>673,60 * 7 міс = 4 715,20</t>
  </si>
  <si>
    <t>з 01.05.17</t>
  </si>
  <si>
    <t xml:space="preserve">783,20 * 12 міс </t>
  </si>
  <si>
    <t>доплата прибиральницям за роботу з дезінфікуючими засобами</t>
  </si>
  <si>
    <t>1 321,50 * 1 міс = 1 321,50</t>
  </si>
  <si>
    <t>1 263,00 * 7 міс = 8 841,00</t>
  </si>
  <si>
    <t xml:space="preserve">1 478,25 * 12 міс </t>
  </si>
  <si>
    <t>доплата за ненормований робочий день</t>
  </si>
  <si>
    <t>616,70 * 1 міс = 616,70</t>
  </si>
  <si>
    <t>589,40 * 7 міс = 4 125,80</t>
  </si>
  <si>
    <t xml:space="preserve">689,85 *12 міс </t>
  </si>
  <si>
    <t>доплата за класність водіям</t>
  </si>
  <si>
    <t xml:space="preserve">153 272,81 * 1 міс </t>
  </si>
  <si>
    <t xml:space="preserve">431 438,46 * 12 міс </t>
  </si>
  <si>
    <t>надбавка за високі досягнення</t>
  </si>
  <si>
    <t>12 605 * 12 міс</t>
  </si>
  <si>
    <t xml:space="preserve">доплата за ранг                </t>
  </si>
  <si>
    <t xml:space="preserve">54 560,55 * 1 міс </t>
  </si>
  <si>
    <t>117 191 * 12 міс</t>
  </si>
  <si>
    <t>надбавка за вислугу років</t>
  </si>
  <si>
    <t xml:space="preserve">323 673 * 1 міс </t>
  </si>
  <si>
    <t>314 342 * 7 міс = 2 200 394,00</t>
  </si>
  <si>
    <t>731 163 * 12 міс</t>
  </si>
  <si>
    <t>Посадовий оклад</t>
  </si>
  <si>
    <t>На рік, грн.</t>
  </si>
  <si>
    <t xml:space="preserve">Найменування  </t>
  </si>
  <si>
    <t>по департаменту праці та соціального захисту населення ММР</t>
  </si>
  <si>
    <t>до кошторису на  2018  рік</t>
  </si>
  <si>
    <r>
      <t xml:space="preserve">Розрахунок видатків по фонду заробітної плати </t>
    </r>
    <r>
      <rPr>
        <b/>
        <i/>
        <sz val="14"/>
        <rFont val="Arial"/>
        <family val="2"/>
      </rPr>
      <t>(КЕКВ 2110)</t>
    </r>
  </si>
  <si>
    <t>Додаток 2</t>
  </si>
  <si>
    <r>
      <t xml:space="preserve">Розрахунок видатків по нарахуваннях на заробітну плату з урахуванням працюючих інвалідів </t>
    </r>
    <r>
      <rPr>
        <b/>
        <i/>
        <sz val="14"/>
        <rFont val="Arial"/>
        <family val="2"/>
      </rPr>
      <t>(КЕКВ 2120)</t>
    </r>
  </si>
  <si>
    <t>до кошторису на 2018 рік</t>
  </si>
  <si>
    <t xml:space="preserve"> по департаменту праці та соціального захисту населення ММР</t>
  </si>
  <si>
    <t>(найменування закладу)</t>
  </si>
  <si>
    <t>Фонд оплати праці на 2018 р. (без урахування івалідів)</t>
  </si>
  <si>
    <t>Нарахування на заробітну плату інвалідів            (695 272,50 * 8,41%)</t>
  </si>
  <si>
    <t xml:space="preserve">Розмір нарахувань на заробітну плату 22 %  </t>
  </si>
  <si>
    <t>Дебіторська заборгованість на початок року</t>
  </si>
  <si>
    <t>Нарахування на допомогу по тимчасовій втраті працездатності  (498 307*22%)</t>
  </si>
  <si>
    <t>Сума нарахувань на оплату праці (з урах.заб-ті)</t>
  </si>
  <si>
    <t>Бондаренко С.М.</t>
  </si>
  <si>
    <t>Розрахунок видатків на придбання предметів, матеріалів, обладнання та інвентарю у тому числі м'який інвентар та обмундирування (КЕКВ 2210)</t>
  </si>
  <si>
    <t>до кошторису на 2018 р.</t>
  </si>
  <si>
    <t>по департаменту праці та соціального захисту населення Миколаївської міської ради</t>
  </si>
  <si>
    <t>грн.</t>
  </si>
  <si>
    <t>Найменування предметів, матеріалів, обладнання та інвентарю</t>
  </si>
  <si>
    <t>2018 р.</t>
  </si>
  <si>
    <t xml:space="preserve">Кількість </t>
  </si>
  <si>
    <t>Вартість за одиницю</t>
  </si>
  <si>
    <t xml:space="preserve">Всього </t>
  </si>
  <si>
    <t>30190000-7</t>
  </si>
  <si>
    <t>Офісне устаткування і приладдя різне</t>
  </si>
  <si>
    <t>09130000-9</t>
  </si>
  <si>
    <t>Нафта і дистиляти</t>
  </si>
  <si>
    <t>Білизна</t>
  </si>
  <si>
    <t>Вантус</t>
  </si>
  <si>
    <t>Відра</t>
  </si>
  <si>
    <t>Віник</t>
  </si>
  <si>
    <t>44420000-0</t>
  </si>
  <si>
    <t>Будівельні товари (драбина)</t>
  </si>
  <si>
    <t>44520000-1</t>
  </si>
  <si>
    <t>Замки, ключі та петлі</t>
  </si>
  <si>
    <t xml:space="preserve">Запасні частини для а/м </t>
  </si>
  <si>
    <t>34300000-0</t>
  </si>
  <si>
    <t>Частини та приладдя до транспортних засобів та їх двигунів</t>
  </si>
  <si>
    <t>Канцелярські товари</t>
  </si>
  <si>
    <t>Клавіатура</t>
  </si>
  <si>
    <t>30230000-0</t>
  </si>
  <si>
    <t>Комп'.ютерне обладання</t>
  </si>
  <si>
    <t xml:space="preserve">Лампи </t>
  </si>
  <si>
    <t>31000000-0</t>
  </si>
  <si>
    <t xml:space="preserve">Електротехнічне устаткування, апаратура, обладнання та матеріали; освітлювальне устаткування </t>
  </si>
  <si>
    <t>Лампи настольні</t>
  </si>
  <si>
    <t>Лопата для уборки снігу пласт.</t>
  </si>
  <si>
    <t>44510000-8</t>
  </si>
  <si>
    <t>Знаряддя</t>
  </si>
  <si>
    <t>Маніпулятор</t>
  </si>
  <si>
    <t>Марки</t>
  </si>
  <si>
    <t>22410000-7</t>
  </si>
  <si>
    <t xml:space="preserve">Меблі  </t>
  </si>
  <si>
    <t>Мітла м'яка з довгою ручкою</t>
  </si>
  <si>
    <t>39220000-0</t>
  </si>
  <si>
    <t>Кухонне приладдя, товари для дому та господарства і приладдя для закладів громадського харчування</t>
  </si>
  <si>
    <t xml:space="preserve">Мило </t>
  </si>
  <si>
    <t>39830000-9</t>
  </si>
  <si>
    <t>Продукція для чищення</t>
  </si>
  <si>
    <t>Миючий засіб</t>
  </si>
  <si>
    <t>Мікрокалькулятор</t>
  </si>
  <si>
    <t>30140000-2</t>
  </si>
  <si>
    <t xml:space="preserve">Лічильна та обчислювальна техніка </t>
  </si>
  <si>
    <t>Монітор</t>
  </si>
  <si>
    <t>Папір для нотаток</t>
  </si>
  <si>
    <t>Папір для факсу</t>
  </si>
  <si>
    <t>Папір кольоровий</t>
  </si>
  <si>
    <t xml:space="preserve">Папір перфорований  </t>
  </si>
  <si>
    <t>Папір рулонний</t>
  </si>
  <si>
    <t>Передплата період.видань на рік "Праця і зарплата", "Пенсійний кур'єр", "Соціальний захист", "Урядовий кур'єр", "Охорона праці", "Бюджетна бухгалтерія", "Рідне Прибужжя", "Южная правді", " "Довідник кадровика"</t>
  </si>
  <si>
    <t>Порошок пральний</t>
  </si>
  <si>
    <t xml:space="preserve">Порошок чистячий </t>
  </si>
  <si>
    <t>Радіотелефон</t>
  </si>
  <si>
    <t>Рукавички гумові</t>
  </si>
  <si>
    <t xml:space="preserve">Совок </t>
  </si>
  <si>
    <t>Садові ножиці</t>
  </si>
  <si>
    <t>39240000-6</t>
  </si>
  <si>
    <t>Різальні інструменти</t>
  </si>
  <si>
    <t>Системний блок</t>
  </si>
  <si>
    <t>Стартер</t>
  </si>
  <si>
    <t>31000000-6</t>
  </si>
  <si>
    <t>Електротехнічне утсаткування, апаратура, обладнання та матеріали, освітлювальне устаткування</t>
  </si>
  <si>
    <t>Телефон</t>
  </si>
  <si>
    <t>32200000-5</t>
  </si>
  <si>
    <t>Передавальна апаратура для радіотелефонії, радіотелеграфії, радіомовлення і телебачення</t>
  </si>
  <si>
    <t>Фарба</t>
  </si>
  <si>
    <t>Флеш-пам'ять</t>
  </si>
  <si>
    <t>Швабра</t>
  </si>
  <si>
    <t>Швидкозшивачі заплановано на рік</t>
  </si>
  <si>
    <t xml:space="preserve">Шланг для поливання </t>
  </si>
  <si>
    <t>44160000-9</t>
  </si>
  <si>
    <t>Магістралі, трубопроводи, труби, обсадні труби, тюбінги, супутні вироби</t>
  </si>
  <si>
    <t>РАЗОМ:</t>
  </si>
  <si>
    <t>С.М.Бондаренко</t>
  </si>
  <si>
    <t xml:space="preserve">Розрахунок видатків </t>
  </si>
  <si>
    <t>на оплату інших поточних видатків (КЕКВ 2800) до кошторису  на 2018 р.</t>
  </si>
  <si>
    <t>Найменування  видатків</t>
  </si>
  <si>
    <t xml:space="preserve">обраховано </t>
  </si>
  <si>
    <t>2018р.</t>
  </si>
  <si>
    <t>Довідково  (фактичні видатки за минулий рік)*</t>
  </si>
  <si>
    <t>2017 р.</t>
  </si>
  <si>
    <t>Загальна сума</t>
  </si>
  <si>
    <t>Сплата екологічного податоку</t>
  </si>
  <si>
    <t>Виконавчий збір</t>
  </si>
  <si>
    <t>РАЗОМ</t>
  </si>
  <si>
    <t>_______________С.М.Бондаренко</t>
  </si>
  <si>
    <t xml:space="preserve">           (підпис)</t>
  </si>
  <si>
    <t>_______________Н.Г. Федоровська</t>
  </si>
  <si>
    <t>Розрахунок видатків на придбання товарів довгострокового користування по КЕКВ 3110</t>
  </si>
  <si>
    <t>по департаменту праці та соціального захисту населення Миколаївської міської ради (КПКВК 0810160)</t>
  </si>
  <si>
    <t>№ п/п</t>
  </si>
  <si>
    <t>Найменування товару</t>
  </si>
  <si>
    <t>Вартість одиниці</t>
  </si>
  <si>
    <r>
      <t>комп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ютер  в зборі</t>
    </r>
  </si>
  <si>
    <t>Бюджетного запиту на  2018 рік  ДОДАТКОВОГО (Форма 2018-3)</t>
  </si>
  <si>
    <t>Принтер лазерний Canon</t>
  </si>
  <si>
    <t>Шафа-купе</t>
  </si>
  <si>
    <t>Антивандал.грати для кондиціонеру</t>
  </si>
  <si>
    <t>кошторис на 2018 рік</t>
  </si>
  <si>
    <t>договір на придбання обладнання</t>
  </si>
  <si>
    <t>Економія коштів на рік, що виникла за результатами провадження в експлуатацію придбанного обладнання</t>
  </si>
  <si>
    <t>якості</t>
  </si>
  <si>
    <t>В разі невиділення додаткових коштів на оплату судових зборів, буде порушено чинне законодавство, а саме Закон України "Про судовий збір", а також невиконання розпорядження міського голови від 31.05.2018 року № 126р «Про внесення змін до розпорядження міського голови від 27.02.2018 р. № 45р «Про затвердження штатної чисельності  виконавчих органів Миколаївської міської ради» та з причин фізичного та морального зносу матеріальної бази неможливо своєчасно та якісно виконанти завдання, покладені на управління.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</si>
</sst>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&quot;"/>
    <numFmt numFmtId="173" formatCode="#,##0.000"/>
    <numFmt numFmtId="174" formatCode="0.000"/>
    <numFmt numFmtId="175" formatCode="0.0"/>
    <numFmt numFmtId="176" formatCode="#,##0_р_."/>
    <numFmt numFmtId="177" formatCode="#,##0.00_р_."/>
    <numFmt numFmtId="178" formatCode="#,##0\ &quot;₽&quot;"/>
  </numFmts>
  <fonts count="59"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74" fontId="1" fillId="0" borderId="14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0" fillId="0" borderId="12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8" xfId="0" applyNumberFormat="1" applyFont="1" applyFill="1" applyBorder="1" applyAlignment="1">
      <alignment horizontal="left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171" fontId="7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171" fontId="8" fillId="0" borderId="0" xfId="52" applyNumberFormat="1" applyFont="1">
      <alignment/>
      <protection/>
    </xf>
    <xf numFmtId="171" fontId="2" fillId="0" borderId="19" xfId="52" applyNumberFormat="1" applyFont="1" applyBorder="1" applyAlignment="1">
      <alignment horizontal="center" vertical="center"/>
      <protection/>
    </xf>
    <xf numFmtId="171" fontId="8" fillId="33" borderId="20" xfId="52" applyNumberFormat="1" applyFont="1" applyFill="1" applyBorder="1" applyAlignment="1">
      <alignment horizontal="center" vertical="center"/>
      <protection/>
    </xf>
    <xf numFmtId="171" fontId="8" fillId="33" borderId="21" xfId="52" applyNumberFormat="1" applyFont="1" applyFill="1" applyBorder="1" applyAlignment="1">
      <alignment horizontal="center" vertical="center"/>
      <protection/>
    </xf>
    <xf numFmtId="171" fontId="8" fillId="0" borderId="21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/>
      <protection/>
    </xf>
    <xf numFmtId="0" fontId="8" fillId="0" borderId="22" xfId="52" applyFont="1" applyBorder="1" applyAlignment="1">
      <alignment/>
      <protection/>
    </xf>
    <xf numFmtId="171" fontId="8" fillId="0" borderId="21" xfId="52" applyNumberFormat="1" applyFont="1" applyFill="1" applyBorder="1" applyAlignment="1">
      <alignment horizontal="center" vertical="center"/>
      <protection/>
    </xf>
    <xf numFmtId="0" fontId="8" fillId="0" borderId="11" xfId="52" applyFont="1" applyBorder="1">
      <alignment/>
      <protection/>
    </xf>
    <xf numFmtId="0" fontId="8" fillId="0" borderId="22" xfId="52" applyFont="1" applyBorder="1">
      <alignment/>
      <protection/>
    </xf>
    <xf numFmtId="0" fontId="8" fillId="33" borderId="11" xfId="52" applyFont="1" applyFill="1" applyBorder="1">
      <alignment/>
      <protection/>
    </xf>
    <xf numFmtId="0" fontId="8" fillId="33" borderId="22" xfId="52" applyFont="1" applyFill="1" applyBorder="1">
      <alignment/>
      <protection/>
    </xf>
    <xf numFmtId="0" fontId="8" fillId="0" borderId="11" xfId="52" applyFont="1" applyBorder="1" applyAlignment="1">
      <alignment horizontal="justify" vertical="center"/>
      <protection/>
    </xf>
    <xf numFmtId="0" fontId="8" fillId="0" borderId="22" xfId="52" applyFont="1" applyBorder="1" applyAlignment="1">
      <alignment horizontal="justify" vertical="center"/>
      <protection/>
    </xf>
    <xf numFmtId="0" fontId="3" fillId="0" borderId="23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8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10" fillId="0" borderId="0" xfId="52" applyFont="1" applyAlignment="1">
      <alignment/>
      <protection/>
    </xf>
    <xf numFmtId="0" fontId="12" fillId="0" borderId="0" xfId="52" applyFont="1">
      <alignment/>
      <protection/>
    </xf>
    <xf numFmtId="0" fontId="10" fillId="0" borderId="0" xfId="52" applyFont="1" applyAlignment="1">
      <alignment horizontal="center" wrapText="1"/>
      <protection/>
    </xf>
    <xf numFmtId="0" fontId="6" fillId="0" borderId="0" xfId="52">
      <alignment/>
      <protection/>
    </xf>
    <xf numFmtId="0" fontId="6" fillId="0" borderId="11" xfId="52" applyFont="1" applyBorder="1" applyAlignment="1">
      <alignment wrapText="1"/>
      <protection/>
    </xf>
    <xf numFmtId="0" fontId="6" fillId="0" borderId="11" xfId="52" applyBorder="1">
      <alignment/>
      <protection/>
    </xf>
    <xf numFmtId="171" fontId="6" fillId="0" borderId="11" xfId="52" applyNumberFormat="1" applyBorder="1" applyAlignment="1">
      <alignment horizontal="center"/>
      <protection/>
    </xf>
    <xf numFmtId="0" fontId="6" fillId="0" borderId="11" xfId="52" applyFont="1" applyBorder="1" applyAlignment="1">
      <alignment horizontal="justify" vertical="center"/>
      <protection/>
    </xf>
    <xf numFmtId="0" fontId="6" fillId="0" borderId="11" xfId="52" applyBorder="1" applyAlignment="1">
      <alignment wrapText="1"/>
      <protection/>
    </xf>
    <xf numFmtId="4" fontId="6" fillId="0" borderId="11" xfId="52" applyNumberFormat="1" applyBorder="1" applyAlignment="1">
      <alignment horizontal="center"/>
      <protection/>
    </xf>
    <xf numFmtId="171" fontId="6" fillId="0" borderId="11" xfId="52" applyNumberFormat="1" applyBorder="1" applyAlignment="1">
      <alignment/>
      <protection/>
    </xf>
    <xf numFmtId="171" fontId="13" fillId="0" borderId="11" xfId="52" applyNumberFormat="1" applyFont="1" applyBorder="1" applyAlignment="1">
      <alignment horizontal="center"/>
      <protection/>
    </xf>
    <xf numFmtId="171" fontId="14" fillId="34" borderId="0" xfId="52" applyNumberFormat="1" applyFont="1" applyFill="1" applyBorder="1">
      <alignment/>
      <protection/>
    </xf>
    <xf numFmtId="171" fontId="6" fillId="0" borderId="0" xfId="52" applyNumberFormat="1">
      <alignment/>
      <protection/>
    </xf>
    <xf numFmtId="0" fontId="13" fillId="0" borderId="0" xfId="52" applyFont="1">
      <alignment/>
      <protection/>
    </xf>
    <xf numFmtId="0" fontId="16" fillId="0" borderId="0" xfId="52" applyFont="1" applyAlignment="1">
      <alignment horizontal="center"/>
      <protection/>
    </xf>
    <xf numFmtId="0" fontId="9" fillId="0" borderId="25" xfId="52" applyFont="1" applyBorder="1" applyAlignment="1">
      <alignment horizontal="left"/>
      <protection/>
    </xf>
    <xf numFmtId="176" fontId="9" fillId="0" borderId="26" xfId="52" applyNumberFormat="1" applyFont="1" applyBorder="1" applyAlignment="1">
      <alignment horizontal="center"/>
      <protection/>
    </xf>
    <xf numFmtId="2" fontId="9" fillId="0" borderId="18" xfId="52" applyNumberFormat="1" applyFont="1" applyBorder="1" applyAlignment="1">
      <alignment horizontal="center"/>
      <protection/>
    </xf>
    <xf numFmtId="177" fontId="9" fillId="0" borderId="23" xfId="52" applyNumberFormat="1" applyFont="1" applyBorder="1" applyAlignment="1">
      <alignment horizontal="center"/>
      <protection/>
    </xf>
    <xf numFmtId="0" fontId="9" fillId="0" borderId="27" xfId="52" applyFont="1" applyBorder="1" applyAlignment="1">
      <alignment horizontal="left"/>
      <protection/>
    </xf>
    <xf numFmtId="176" fontId="9" fillId="0" borderId="13" xfId="52" applyNumberFormat="1" applyFont="1" applyBorder="1" applyAlignment="1">
      <alignment horizontal="center"/>
      <protection/>
    </xf>
    <xf numFmtId="177" fontId="9" fillId="0" borderId="11" xfId="52" applyNumberFormat="1" applyFont="1" applyBorder="1" applyAlignment="1">
      <alignment horizontal="center"/>
      <protection/>
    </xf>
    <xf numFmtId="177" fontId="9" fillId="0" borderId="21" xfId="52" applyNumberFormat="1" applyFont="1" applyBorder="1" applyAlignment="1">
      <alignment horizontal="center"/>
      <protection/>
    </xf>
    <xf numFmtId="2" fontId="9" fillId="0" borderId="11" xfId="52" applyNumberFormat="1" applyFont="1" applyBorder="1" applyAlignment="1">
      <alignment horizontal="center"/>
      <protection/>
    </xf>
    <xf numFmtId="177" fontId="9" fillId="0" borderId="13" xfId="52" applyNumberFormat="1" applyFont="1" applyBorder="1" applyAlignment="1">
      <alignment horizontal="center"/>
      <protection/>
    </xf>
    <xf numFmtId="177" fontId="9" fillId="0" borderId="28" xfId="52" applyNumberFormat="1" applyFont="1" applyBorder="1" applyAlignment="1">
      <alignment horizontal="center"/>
      <protection/>
    </xf>
    <xf numFmtId="176" fontId="9" fillId="0" borderId="11" xfId="52" applyNumberFormat="1" applyFont="1" applyBorder="1" applyAlignment="1">
      <alignment horizontal="center"/>
      <protection/>
    </xf>
    <xf numFmtId="0" fontId="17" fillId="0" borderId="27" xfId="52" applyFont="1" applyBorder="1" applyAlignment="1">
      <alignment horizontal="left" wrapText="1"/>
      <protection/>
    </xf>
    <xf numFmtId="176" fontId="9" fillId="0" borderId="29" xfId="52" applyNumberFormat="1" applyFont="1" applyBorder="1" applyAlignment="1">
      <alignment horizontal="center"/>
      <protection/>
    </xf>
    <xf numFmtId="2" fontId="9" fillId="0" borderId="30" xfId="52" applyNumberFormat="1" applyFont="1" applyBorder="1" applyAlignment="1">
      <alignment horizontal="center"/>
      <protection/>
    </xf>
    <xf numFmtId="177" fontId="9" fillId="0" borderId="20" xfId="52" applyNumberFormat="1" applyFont="1" applyBorder="1" applyAlignment="1">
      <alignment horizontal="center"/>
      <protection/>
    </xf>
    <xf numFmtId="0" fontId="9" fillId="0" borderId="27" xfId="52" applyFont="1" applyBorder="1" applyAlignment="1">
      <alignment horizontal="left" wrapText="1"/>
      <protection/>
    </xf>
    <xf numFmtId="0" fontId="9" fillId="0" borderId="31" xfId="52" applyFont="1" applyBorder="1" applyAlignment="1">
      <alignment horizontal="left"/>
      <protection/>
    </xf>
    <xf numFmtId="0" fontId="9" fillId="0" borderId="32" xfId="52" applyFont="1" applyBorder="1" applyAlignment="1">
      <alignment horizontal="left"/>
      <protection/>
    </xf>
    <xf numFmtId="177" fontId="9" fillId="0" borderId="0" xfId="52" applyNumberFormat="1" applyFont="1" applyBorder="1" applyAlignment="1">
      <alignment horizontal="center"/>
      <protection/>
    </xf>
    <xf numFmtId="177" fontId="9" fillId="0" borderId="0" xfId="52" applyNumberFormat="1" applyFont="1" applyBorder="1" applyAlignment="1">
      <alignment horizontal="left"/>
      <protection/>
    </xf>
    <xf numFmtId="0" fontId="9" fillId="0" borderId="33" xfId="52" applyFont="1" applyBorder="1" applyAlignment="1">
      <alignment horizontal="left"/>
      <protection/>
    </xf>
    <xf numFmtId="176" fontId="9" fillId="0" borderId="34" xfId="52" applyNumberFormat="1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177" fontId="9" fillId="0" borderId="36" xfId="52" applyNumberFormat="1" applyFont="1" applyBorder="1" applyAlignment="1">
      <alignment horizontal="center"/>
      <protection/>
    </xf>
    <xf numFmtId="0" fontId="16" fillId="0" borderId="0" xfId="52" applyFont="1" applyBorder="1" applyAlignment="1">
      <alignment horizontal="left" wrapText="1"/>
      <protection/>
    </xf>
    <xf numFmtId="177" fontId="16" fillId="0" borderId="0" xfId="52" applyNumberFormat="1" applyFont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6" fillId="0" borderId="0" xfId="52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19" fillId="0" borderId="0" xfId="52" applyFont="1" applyAlignment="1">
      <alignment horizontal="center"/>
      <protection/>
    </xf>
    <xf numFmtId="0" fontId="9" fillId="0" borderId="0" xfId="52" applyFont="1" applyAlignment="1">
      <alignment horizontal="right"/>
      <protection/>
    </xf>
    <xf numFmtId="0" fontId="19" fillId="0" borderId="0" xfId="52" applyFont="1" applyAlignment="1">
      <alignment/>
      <protection/>
    </xf>
    <xf numFmtId="49" fontId="9" fillId="34" borderId="15" xfId="52" applyNumberFormat="1" applyFont="1" applyFill="1" applyBorder="1" applyAlignment="1">
      <alignment horizontal="center" vertical="center"/>
      <protection/>
    </xf>
    <xf numFmtId="49" fontId="9" fillId="34" borderId="37" xfId="52" applyNumberFormat="1" applyFont="1" applyFill="1" applyBorder="1" applyAlignment="1">
      <alignment horizontal="center" vertical="center"/>
      <protection/>
    </xf>
    <xf numFmtId="0" fontId="9" fillId="0" borderId="22" xfId="52" applyFont="1" applyBorder="1" applyAlignment="1">
      <alignment horizontal="left"/>
      <protection/>
    </xf>
    <xf numFmtId="0" fontId="9" fillId="0" borderId="11" xfId="52" applyFont="1" applyBorder="1" applyAlignment="1">
      <alignment horizontal="center"/>
      <protection/>
    </xf>
    <xf numFmtId="0" fontId="9" fillId="0" borderId="38" xfId="52" applyFont="1" applyBorder="1" applyAlignment="1">
      <alignment horizontal="left"/>
      <protection/>
    </xf>
    <xf numFmtId="177" fontId="9" fillId="0" borderId="35" xfId="52" applyNumberFormat="1" applyFont="1" applyBorder="1" applyAlignment="1">
      <alignment horizontal="center"/>
      <protection/>
    </xf>
    <xf numFmtId="0" fontId="9" fillId="0" borderId="39" xfId="52" applyFont="1" applyBorder="1" applyAlignment="1">
      <alignment horizontal="center"/>
      <protection/>
    </xf>
    <xf numFmtId="177" fontId="9" fillId="0" borderId="39" xfId="52" applyNumberFormat="1" applyFont="1" applyBorder="1" applyAlignment="1">
      <alignment horizontal="center"/>
      <protection/>
    </xf>
    <xf numFmtId="177" fontId="9" fillId="0" borderId="24" xfId="52" applyNumberFormat="1" applyFont="1" applyBorder="1" applyAlignment="1">
      <alignment horizontal="center"/>
      <protection/>
    </xf>
    <xf numFmtId="0" fontId="19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justify" vertical="center" wrapText="1"/>
      <protection/>
    </xf>
    <xf numFmtId="177" fontId="6" fillId="0" borderId="0" xfId="52" applyNumberFormat="1">
      <alignment/>
      <protection/>
    </xf>
    <xf numFmtId="0" fontId="9" fillId="0" borderId="0" xfId="52" applyFont="1" applyAlignment="1">
      <alignment/>
      <protection/>
    </xf>
    <xf numFmtId="0" fontId="17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 horizontal="right"/>
      <protection/>
    </xf>
    <xf numFmtId="0" fontId="6" fillId="0" borderId="0" xfId="52" applyBorder="1">
      <alignment/>
      <protection/>
    </xf>
    <xf numFmtId="0" fontId="21" fillId="0" borderId="0" xfId="52" applyFont="1">
      <alignment/>
      <protection/>
    </xf>
    <xf numFmtId="0" fontId="9" fillId="0" borderId="22" xfId="52" applyFont="1" applyBorder="1" applyAlignment="1">
      <alignment horizontal="center"/>
      <protection/>
    </xf>
    <xf numFmtId="0" fontId="9" fillId="0" borderId="11" xfId="52" applyFont="1" applyBorder="1" applyAlignment="1">
      <alignment horizontal="left"/>
      <protection/>
    </xf>
    <xf numFmtId="177" fontId="9" fillId="0" borderId="21" xfId="52" applyNumberFormat="1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177" fontId="9" fillId="0" borderId="0" xfId="52" applyNumberFormat="1" applyFont="1" applyAlignment="1">
      <alignment horizontal="center" vertical="center"/>
      <protection/>
    </xf>
    <xf numFmtId="49" fontId="9" fillId="0" borderId="0" xfId="52" applyNumberFormat="1" applyFont="1" applyBorder="1">
      <alignment/>
      <protection/>
    </xf>
    <xf numFmtId="49" fontId="23" fillId="0" borderId="0" xfId="52" applyNumberFormat="1" applyFont="1" applyBorder="1">
      <alignment/>
      <protection/>
    </xf>
    <xf numFmtId="49" fontId="9" fillId="0" borderId="0" xfId="52" applyNumberFormat="1" applyFont="1">
      <alignment/>
      <protection/>
    </xf>
    <xf numFmtId="0" fontId="24" fillId="0" borderId="0" xfId="52" applyFont="1" applyAlignment="1">
      <alignment horizontal="center"/>
      <protection/>
    </xf>
    <xf numFmtId="174" fontId="0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174" fontId="0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173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wrapText="1"/>
    </xf>
    <xf numFmtId="0" fontId="1" fillId="0" borderId="43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174" fontId="0" fillId="0" borderId="14" xfId="0" applyNumberFormat="1" applyFont="1" applyFill="1" applyBorder="1" applyAlignment="1">
      <alignment horizontal="right"/>
    </xf>
    <xf numFmtId="0" fontId="0" fillId="0" borderId="11" xfId="0" applyNumberForma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right"/>
    </xf>
    <xf numFmtId="0" fontId="1" fillId="0" borderId="4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wrapText="1"/>
    </xf>
    <xf numFmtId="1" fontId="0" fillId="0" borderId="12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173" fontId="0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8" fillId="0" borderId="22" xfId="52" applyFont="1" applyBorder="1" applyAlignment="1">
      <alignment/>
      <protection/>
    </xf>
    <xf numFmtId="0" fontId="6" fillId="0" borderId="11" xfId="52" applyBorder="1" applyAlignment="1">
      <alignment/>
      <protection/>
    </xf>
    <xf numFmtId="0" fontId="2" fillId="0" borderId="44" xfId="52" applyFont="1" applyBorder="1" applyAlignment="1">
      <alignment/>
      <protection/>
    </xf>
    <xf numFmtId="0" fontId="2" fillId="0" borderId="45" xfId="52" applyFont="1" applyBorder="1" applyAlignment="1">
      <alignment/>
      <protection/>
    </xf>
    <xf numFmtId="0" fontId="8" fillId="0" borderId="11" xfId="52" applyFont="1" applyBorder="1" applyAlignment="1">
      <alignment/>
      <protection/>
    </xf>
    <xf numFmtId="0" fontId="8" fillId="33" borderId="22" xfId="52" applyFont="1" applyFill="1" applyBorder="1" applyAlignment="1">
      <alignment/>
      <protection/>
    </xf>
    <xf numFmtId="0" fontId="6" fillId="33" borderId="11" xfId="52" applyFill="1" applyBorder="1" applyAlignment="1">
      <alignment/>
      <protection/>
    </xf>
    <xf numFmtId="0" fontId="8" fillId="33" borderId="11" xfId="52" applyFont="1" applyFill="1" applyBorder="1" applyAlignment="1">
      <alignment/>
      <protection/>
    </xf>
    <xf numFmtId="0" fontId="10" fillId="0" borderId="0" xfId="52" applyFont="1" applyBorder="1" applyAlignment="1">
      <alignment horizontal="center"/>
      <protection/>
    </xf>
    <xf numFmtId="0" fontId="10" fillId="0" borderId="46" xfId="52" applyFont="1" applyBorder="1" applyAlignment="1">
      <alignment horizontal="center"/>
      <protection/>
    </xf>
    <xf numFmtId="0" fontId="10" fillId="0" borderId="47" xfId="52" applyFont="1" applyBorder="1" applyAlignment="1">
      <alignment horizontal="center"/>
      <protection/>
    </xf>
    <xf numFmtId="0" fontId="10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 vertical="center" wrapText="1"/>
      <protection/>
    </xf>
    <xf numFmtId="0" fontId="6" fillId="0" borderId="39" xfId="52" applyBorder="1" applyAlignment="1">
      <alignment horizontal="center" vertical="center" wrapText="1"/>
      <protection/>
    </xf>
    <xf numFmtId="0" fontId="3" fillId="0" borderId="50" xfId="52" applyFont="1" applyBorder="1" applyAlignment="1">
      <alignment horizontal="center"/>
      <protection/>
    </xf>
    <xf numFmtId="0" fontId="6" fillId="0" borderId="18" xfId="52" applyBorder="1" applyAlignment="1">
      <alignment horizontal="center"/>
      <protection/>
    </xf>
    <xf numFmtId="0" fontId="8" fillId="0" borderId="31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10" fillId="0" borderId="0" xfId="52" applyFont="1" applyAlignment="1">
      <alignment horizontal="center" wrapText="1"/>
      <protection/>
    </xf>
    <xf numFmtId="0" fontId="8" fillId="0" borderId="0" xfId="52" applyFont="1" applyAlignment="1">
      <alignment horizontal="center" vertical="justify"/>
      <protection/>
    </xf>
    <xf numFmtId="0" fontId="6" fillId="0" borderId="0" xfId="52" applyAlignment="1">
      <alignment horizontal="center" vertical="justify"/>
      <protection/>
    </xf>
    <xf numFmtId="0" fontId="8" fillId="0" borderId="0" xfId="52" applyFont="1" applyAlignment="1">
      <alignment horizontal="left"/>
      <protection/>
    </xf>
    <xf numFmtId="0" fontId="15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51" xfId="52" applyFont="1" applyBorder="1" applyAlignment="1">
      <alignment horizontal="center" vertical="center" wrapText="1"/>
      <protection/>
    </xf>
    <xf numFmtId="0" fontId="9" fillId="0" borderId="31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49" fontId="9" fillId="0" borderId="52" xfId="52" applyNumberFormat="1" applyFont="1" applyBorder="1" applyAlignment="1">
      <alignment horizontal="center" vertical="center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37" xfId="52" applyNumberFormat="1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44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45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34" borderId="21" xfId="52" applyFont="1" applyFill="1" applyBorder="1" applyAlignment="1">
      <alignment horizontal="center" vertical="center" wrapText="1"/>
      <protection/>
    </xf>
    <xf numFmtId="0" fontId="9" fillId="34" borderId="19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right"/>
      <protection/>
    </xf>
    <xf numFmtId="0" fontId="9" fillId="34" borderId="15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45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6" fillId="0" borderId="0" xfId="52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9" fillId="34" borderId="52" xfId="52" applyFont="1" applyFill="1" applyBorder="1" applyAlignment="1">
      <alignment horizontal="center" vertical="center" wrapText="1"/>
      <protection/>
    </xf>
    <xf numFmtId="0" fontId="9" fillId="34" borderId="22" xfId="52" applyFont="1" applyFill="1" applyBorder="1" applyAlignment="1">
      <alignment horizontal="center" vertical="center" wrapText="1"/>
      <protection/>
    </xf>
    <xf numFmtId="0" fontId="9" fillId="34" borderId="44" xfId="52" applyFont="1" applyFill="1" applyBorder="1" applyAlignment="1">
      <alignment horizontal="center" vertical="center" wrapText="1"/>
      <protection/>
    </xf>
    <xf numFmtId="0" fontId="16" fillId="34" borderId="15" xfId="52" applyFont="1" applyFill="1" applyBorder="1" applyAlignment="1">
      <alignment horizontal="center"/>
      <protection/>
    </xf>
    <xf numFmtId="49" fontId="9" fillId="34" borderId="15" xfId="52" applyNumberFormat="1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30" xfId="52" applyFont="1" applyBorder="1" applyAlignment="1">
      <alignment horizontal="center" vertical="center" wrapText="1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49" fontId="6" fillId="0" borderId="15" xfId="52" applyNumberFormat="1" applyBorder="1" applyAlignment="1">
      <alignment horizontal="center" vertical="center" wrapText="1"/>
      <protection/>
    </xf>
    <xf numFmtId="49" fontId="6" fillId="0" borderId="37" xfId="52" applyNumberForma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174" fontId="0" fillId="0" borderId="14" xfId="0" applyNumberFormat="1" applyFill="1" applyBorder="1" applyAlignment="1">
      <alignment horizontal="right"/>
    </xf>
    <xf numFmtId="174" fontId="0" fillId="0" borderId="13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0;&#1055;&#1050;&#1042;&#1050;%201510180%20(010116)\&#1088;&#1086;&#1079;&#1088;.&#1074;&#1080;&#1076;.&#1076;&#1086;%20&#1050;&#1086;&#1096;&#1090;.2018%20%20-%20081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11 -1 кв."/>
      <sheetName val="2120 "/>
      <sheetName val="2250"/>
      <sheetName val="2240 "/>
      <sheetName val="2210 пр"/>
      <sheetName val="Додаток 1"/>
      <sheetName val="Додаток 2"/>
      <sheetName val="Додаток 2 (2)"/>
      <sheetName val="Додаток 2 ЦР"/>
      <sheetName val="2800"/>
      <sheetName val="СВОД 2018"/>
      <sheetName val="2270 (2018)"/>
      <sheetName val="2271"/>
      <sheetName val="2272"/>
      <sheetName val="2273"/>
      <sheetName val="2274"/>
      <sheetName val="2282"/>
      <sheetName val="3110"/>
      <sheetName val="3110 (2)"/>
      <sheetName val="2273 тендер "/>
      <sheetName val="2271тендер"/>
    </sheetNames>
    <sheetDataSet>
      <sheetData sheetId="7">
        <row r="39">
          <cell r="B39">
            <v>23166.833333333336</v>
          </cell>
          <cell r="D39">
            <v>104942.16666666666</v>
          </cell>
        </row>
      </sheetData>
      <sheetData sheetId="9">
        <row r="94">
          <cell r="I94">
            <v>70</v>
          </cell>
        </row>
        <row r="123">
          <cell r="I123">
            <v>850</v>
          </cell>
        </row>
        <row r="157">
          <cell r="I157">
            <v>36450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2"/>
  <sheetViews>
    <sheetView tabSelected="1" zoomScalePageLayoutView="0" workbookViewId="0" topLeftCell="A1">
      <selection activeCell="B81" sqref="B81:AE81"/>
    </sheetView>
  </sheetViews>
  <sheetFormatPr defaultColWidth="10.33203125" defaultRowHeight="11.25"/>
  <cols>
    <col min="1" max="1" width="2.33203125" style="2" customWidth="1"/>
    <col min="2" max="2" width="10.66015625" style="2" customWidth="1"/>
    <col min="3" max="3" width="8.5" style="2" customWidth="1"/>
    <col min="4" max="4" width="20.33203125" style="2" customWidth="1"/>
    <col min="5" max="5" width="4.66015625" style="2" customWidth="1"/>
    <col min="6" max="6" width="9" style="2" customWidth="1"/>
    <col min="7" max="7" width="2.33203125" style="2" customWidth="1"/>
    <col min="8" max="8" width="6.83203125" style="2" customWidth="1"/>
    <col min="9" max="9" width="9.33203125" style="2" customWidth="1"/>
    <col min="10" max="10" width="1.5" style="2" customWidth="1"/>
    <col min="11" max="11" width="12.5" style="2" customWidth="1"/>
    <col min="12" max="12" width="1.83203125" style="2" customWidth="1"/>
    <col min="13" max="13" width="0.328125" style="2" customWidth="1"/>
    <col min="14" max="14" width="11.5" style="2" customWidth="1"/>
    <col min="15" max="15" width="3" style="2" customWidth="1"/>
    <col min="16" max="16" width="0.328125" style="2" customWidth="1"/>
    <col min="17" max="17" width="11.5" style="2" customWidth="1"/>
    <col min="18" max="18" width="2.33203125" style="2" customWidth="1"/>
    <col min="19" max="19" width="0.82421875" style="2" customWidth="1"/>
    <col min="20" max="20" width="8.16015625" style="2" customWidth="1"/>
    <col min="21" max="21" width="1.83203125" style="2" customWidth="1"/>
    <col min="22" max="22" width="1.171875" style="2" customWidth="1"/>
    <col min="23" max="23" width="10.5" style="2" customWidth="1"/>
    <col min="24" max="24" width="1.83203125" style="2" customWidth="1"/>
    <col min="25" max="25" width="6.16015625" style="2" customWidth="1"/>
    <col min="26" max="26" width="5.5" style="2" customWidth="1"/>
    <col min="27" max="27" width="0.4921875" style="2" customWidth="1"/>
    <col min="28" max="28" width="5.66015625" style="2" customWidth="1"/>
    <col min="29" max="29" width="3.66015625" style="2" customWidth="1"/>
    <col min="30" max="30" width="10.5" style="2" customWidth="1"/>
    <col min="31" max="31" width="0.1640625" style="2" hidden="1" customWidth="1"/>
    <col min="32" max="32" width="0.65625" style="2" customWidth="1"/>
    <col min="33" max="16384" width="10.33203125" style="5" customWidth="1"/>
  </cols>
  <sheetData>
    <row r="1" s="1" customFormat="1" ht="15" customHeight="1">
      <c r="U1" s="1" t="s">
        <v>0</v>
      </c>
    </row>
    <row r="2" s="1" customFormat="1" ht="15" customHeight="1">
      <c r="U2" s="1" t="s">
        <v>1</v>
      </c>
    </row>
    <row r="3" spans="21:31" s="1" customFormat="1" ht="32.25" customHeight="1">
      <c r="U3" s="158" t="s">
        <v>2</v>
      </c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2:31" s="2" customFormat="1" ht="36.75" customHeight="1">
      <c r="B4" s="165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6" spans="2:23" s="3" customFormat="1" ht="24.75" customHeight="1">
      <c r="B6" s="166" t="s">
        <v>3</v>
      </c>
      <c r="C6" s="167"/>
      <c r="D6" s="168"/>
      <c r="E6" s="168"/>
      <c r="F6" s="167"/>
      <c r="G6" s="167"/>
      <c r="H6" s="167"/>
      <c r="I6" s="167"/>
      <c r="J6" s="167"/>
      <c r="K6" s="167"/>
      <c r="L6" s="167"/>
      <c r="M6" s="167"/>
      <c r="N6" s="167"/>
      <c r="R6" s="169" t="s">
        <v>58</v>
      </c>
      <c r="S6" s="169"/>
      <c r="T6" s="169"/>
      <c r="U6" s="4"/>
      <c r="V6" s="4"/>
      <c r="W6" s="4"/>
    </row>
    <row r="7" spans="1:32" ht="11.25" customHeight="1">
      <c r="A7" s="5"/>
      <c r="B7" s="227" t="s">
        <v>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5"/>
      <c r="S7" s="5"/>
      <c r="T7" s="5"/>
      <c r="U7" s="2" t="s">
        <v>5</v>
      </c>
      <c r="X7" s="5"/>
      <c r="Y7" s="5"/>
      <c r="Z7" s="5"/>
      <c r="AA7" s="5"/>
      <c r="AB7" s="5"/>
      <c r="AC7" s="5"/>
      <c r="AD7" s="5"/>
      <c r="AE7" s="5"/>
      <c r="AF7" s="5"/>
    </row>
    <row r="8" s="2" customFormat="1" ht="11.25" customHeight="1"/>
    <row r="9" spans="2:26" s="2" customFormat="1" ht="11.25" customHeight="1">
      <c r="B9" s="170" t="s">
        <v>6</v>
      </c>
      <c r="C9" s="171"/>
      <c r="D9" s="157"/>
      <c r="E9" s="157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32" ht="11.25" customHeight="1">
      <c r="A10" s="5"/>
      <c r="B10" s="172" t="s">
        <v>63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5"/>
      <c r="AE10" s="5"/>
      <c r="AF10" s="5"/>
    </row>
    <row r="11" s="2" customFormat="1" ht="17.25" customHeight="1">
      <c r="AD11" s="2" t="s">
        <v>7</v>
      </c>
    </row>
    <row r="12" spans="2:32" s="6" customFormat="1" ht="11.25" customHeight="1">
      <c r="B12" s="173" t="s">
        <v>8</v>
      </c>
      <c r="C12" s="173" t="s">
        <v>9</v>
      </c>
      <c r="D12" s="173"/>
      <c r="E12" s="173" t="s">
        <v>59</v>
      </c>
      <c r="F12" s="173"/>
      <c r="G12" s="173" t="s">
        <v>60</v>
      </c>
      <c r="H12" s="173"/>
      <c r="I12" s="173"/>
      <c r="J12" s="178" t="s">
        <v>64</v>
      </c>
      <c r="K12" s="178"/>
      <c r="L12" s="178"/>
      <c r="M12" s="178"/>
      <c r="N12" s="178"/>
      <c r="O12" s="178"/>
      <c r="P12" s="178"/>
      <c r="Q12" s="173" t="s">
        <v>10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3" spans="2:32" s="6" customFormat="1" ht="21.75" customHeight="1">
      <c r="B13" s="174"/>
      <c r="C13" s="175"/>
      <c r="D13" s="176"/>
      <c r="E13" s="175"/>
      <c r="F13" s="176"/>
      <c r="G13" s="175"/>
      <c r="H13" s="177"/>
      <c r="I13" s="176"/>
      <c r="J13" s="162" t="s">
        <v>11</v>
      </c>
      <c r="K13" s="162"/>
      <c r="L13" s="162"/>
      <c r="M13" s="162"/>
      <c r="N13" s="162" t="s">
        <v>12</v>
      </c>
      <c r="O13" s="162"/>
      <c r="P13" s="162"/>
      <c r="Q13" s="175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6"/>
    </row>
    <row r="14" spans="2:32" s="8" customFormat="1" ht="11.25" customHeight="1">
      <c r="B14" s="9">
        <v>1</v>
      </c>
      <c r="C14" s="163">
        <v>2</v>
      </c>
      <c r="D14" s="163"/>
      <c r="E14" s="163">
        <v>3</v>
      </c>
      <c r="F14" s="163"/>
      <c r="G14" s="163">
        <v>4</v>
      </c>
      <c r="H14" s="163"/>
      <c r="I14" s="163"/>
      <c r="J14" s="163">
        <v>5</v>
      </c>
      <c r="K14" s="163"/>
      <c r="L14" s="163"/>
      <c r="M14" s="163"/>
      <c r="N14" s="163">
        <v>6</v>
      </c>
      <c r="O14" s="163"/>
      <c r="P14" s="163"/>
      <c r="Q14" s="163">
        <v>7</v>
      </c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</row>
    <row r="15" spans="2:32" s="2" customFormat="1" ht="57" customHeight="1">
      <c r="B15" s="10" t="s">
        <v>58</v>
      </c>
      <c r="C15" s="179" t="s">
        <v>66</v>
      </c>
      <c r="D15" s="179"/>
      <c r="E15" s="180">
        <v>17048.41</v>
      </c>
      <c r="F15" s="180"/>
      <c r="G15" s="180">
        <v>27243.9</v>
      </c>
      <c r="H15" s="180"/>
      <c r="I15" s="180"/>
      <c r="J15" s="180">
        <v>33170.6</v>
      </c>
      <c r="K15" s="180"/>
      <c r="L15" s="180"/>
      <c r="M15" s="180"/>
      <c r="N15" s="180">
        <f>SUM(N16:P19)</f>
        <v>806.2539999999999</v>
      </c>
      <c r="O15" s="180"/>
      <c r="P15" s="180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2:32" s="2" customFormat="1" ht="32.25" customHeight="1">
      <c r="B16" s="11">
        <v>2111</v>
      </c>
      <c r="C16" s="151" t="s">
        <v>77</v>
      </c>
      <c r="D16" s="152"/>
      <c r="E16" s="12"/>
      <c r="F16" s="13">
        <v>11227.8</v>
      </c>
      <c r="G16" s="12"/>
      <c r="H16" s="14"/>
      <c r="I16" s="15">
        <v>19118.5</v>
      </c>
      <c r="J16" s="12"/>
      <c r="K16" s="14">
        <v>25195.6</v>
      </c>
      <c r="L16" s="14"/>
      <c r="M16" s="13"/>
      <c r="N16" s="153">
        <v>455.7</v>
      </c>
      <c r="O16" s="153"/>
      <c r="P16" s="153"/>
      <c r="Q16" s="150" t="s">
        <v>78</v>
      </c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</row>
    <row r="17" spans="2:32" s="2" customFormat="1" ht="32.25" customHeight="1">
      <c r="B17" s="11">
        <v>2120</v>
      </c>
      <c r="C17" s="151" t="s">
        <v>79</v>
      </c>
      <c r="D17" s="152"/>
      <c r="E17" s="12"/>
      <c r="F17" s="13">
        <v>2442.047</v>
      </c>
      <c r="G17" s="12"/>
      <c r="H17" s="14"/>
      <c r="I17" s="15">
        <v>4223.51</v>
      </c>
      <c r="J17" s="12"/>
      <c r="K17" s="14">
        <v>5558.172</v>
      </c>
      <c r="L17" s="14"/>
      <c r="M17" s="13"/>
      <c r="N17" s="153">
        <v>100.254</v>
      </c>
      <c r="O17" s="153"/>
      <c r="P17" s="153"/>
      <c r="Q17" s="150" t="s">
        <v>78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</row>
    <row r="18" spans="2:32" s="2" customFormat="1" ht="32.25" customHeight="1">
      <c r="B18" s="11">
        <v>2210</v>
      </c>
      <c r="C18" s="151" t="s">
        <v>67</v>
      </c>
      <c r="D18" s="152"/>
      <c r="E18" s="12"/>
      <c r="F18" s="13">
        <v>865.314</v>
      </c>
      <c r="G18" s="12"/>
      <c r="H18" s="14"/>
      <c r="I18" s="15">
        <v>1332.197</v>
      </c>
      <c r="J18" s="12"/>
      <c r="K18" s="14">
        <v>78</v>
      </c>
      <c r="L18" s="14"/>
      <c r="M18" s="13"/>
      <c r="N18" s="153">
        <v>78</v>
      </c>
      <c r="O18" s="153"/>
      <c r="P18" s="153"/>
      <c r="Q18" s="150" t="s">
        <v>80</v>
      </c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</row>
    <row r="19" spans="2:32" s="2" customFormat="1" ht="43.5" customHeight="1">
      <c r="B19" s="11">
        <v>2800</v>
      </c>
      <c r="C19" s="151" t="s">
        <v>68</v>
      </c>
      <c r="D19" s="152"/>
      <c r="E19" s="12"/>
      <c r="F19" s="13">
        <v>101.764</v>
      </c>
      <c r="G19" s="12"/>
      <c r="H19" s="14"/>
      <c r="I19" s="13">
        <v>4.739</v>
      </c>
      <c r="J19" s="12"/>
      <c r="K19" s="14">
        <v>63</v>
      </c>
      <c r="L19" s="14"/>
      <c r="M19" s="13"/>
      <c r="N19" s="153">
        <v>172.3</v>
      </c>
      <c r="O19" s="153"/>
      <c r="P19" s="153"/>
      <c r="Q19" s="150" t="s">
        <v>76</v>
      </c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</row>
    <row r="20" spans="2:32" s="2" customFormat="1" ht="43.5" customHeight="1">
      <c r="B20" s="144" t="s">
        <v>58</v>
      </c>
      <c r="C20" s="183" t="s">
        <v>36</v>
      </c>
      <c r="D20" s="184"/>
      <c r="E20" s="145">
        <v>459.119</v>
      </c>
      <c r="F20" s="147"/>
      <c r="G20" s="145">
        <v>419.85</v>
      </c>
      <c r="H20" s="146"/>
      <c r="I20" s="147"/>
      <c r="J20" s="145">
        <v>193.6</v>
      </c>
      <c r="K20" s="146"/>
      <c r="L20" s="146"/>
      <c r="M20" s="13"/>
      <c r="N20" s="148">
        <v>25</v>
      </c>
      <c r="O20" s="149"/>
      <c r="P20" s="141"/>
      <c r="Q20" s="154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6"/>
      <c r="AE20" s="142"/>
      <c r="AF20" s="142"/>
    </row>
    <row r="21" spans="2:32" s="2" customFormat="1" ht="43.5" customHeight="1">
      <c r="B21" s="11">
        <v>3110</v>
      </c>
      <c r="C21" s="151" t="s">
        <v>68</v>
      </c>
      <c r="D21" s="152"/>
      <c r="E21" s="12"/>
      <c r="F21" s="13">
        <v>459.119</v>
      </c>
      <c r="G21" s="12"/>
      <c r="H21" s="14"/>
      <c r="I21" s="13">
        <v>419.85</v>
      </c>
      <c r="J21" s="12"/>
      <c r="K21" s="14">
        <v>193.6</v>
      </c>
      <c r="L21" s="14"/>
      <c r="M21" s="13"/>
      <c r="N21" s="153">
        <v>25</v>
      </c>
      <c r="O21" s="153"/>
      <c r="P21" s="153"/>
      <c r="Q21" s="150" t="s">
        <v>84</v>
      </c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</row>
    <row r="22" spans="2:32" s="2" customFormat="1" ht="11.25" customHeight="1">
      <c r="B22" s="182" t="s">
        <v>14</v>
      </c>
      <c r="C22" s="182"/>
      <c r="D22" s="182"/>
      <c r="E22" s="180">
        <f>E15</f>
        <v>17048.41</v>
      </c>
      <c r="F22" s="180"/>
      <c r="G22" s="180">
        <f>G15</f>
        <v>27243.9</v>
      </c>
      <c r="H22" s="180"/>
      <c r="I22" s="180"/>
      <c r="J22" s="180">
        <f>J15</f>
        <v>33170.6</v>
      </c>
      <c r="K22" s="180"/>
      <c r="L22" s="180"/>
      <c r="M22" s="180"/>
      <c r="N22" s="180">
        <f>N15+N20</f>
        <v>831.2539999999999</v>
      </c>
      <c r="O22" s="180"/>
      <c r="P22" s="180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</row>
    <row r="25" spans="1:32" ht="11.25" customHeight="1">
      <c r="A25" s="5"/>
      <c r="B25" s="1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63.75" customHeight="1">
      <c r="A26" s="5"/>
      <c r="B26" s="16" t="s">
        <v>16</v>
      </c>
      <c r="C26" s="16" t="s">
        <v>17</v>
      </c>
      <c r="D26" s="162" t="s">
        <v>9</v>
      </c>
      <c r="E26" s="162"/>
      <c r="F26" s="162"/>
      <c r="G26" s="162"/>
      <c r="H26" s="162"/>
      <c r="I26" s="162"/>
      <c r="J26" s="162"/>
      <c r="K26" s="162"/>
      <c r="L26" s="162"/>
      <c r="M26" s="162" t="s">
        <v>18</v>
      </c>
      <c r="N26" s="162"/>
      <c r="O26" s="162"/>
      <c r="P26" s="162" t="s">
        <v>19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 t="s">
        <v>61</v>
      </c>
      <c r="AA26" s="162"/>
      <c r="AB26" s="162"/>
      <c r="AC26" s="162" t="s">
        <v>62</v>
      </c>
      <c r="AD26" s="162"/>
      <c r="AE26" s="5"/>
      <c r="AF26" s="5"/>
    </row>
    <row r="27" spans="1:32" ht="11.25" customHeight="1" thickBot="1">
      <c r="A27" s="5"/>
      <c r="B27" s="17">
        <v>1</v>
      </c>
      <c r="C27" s="9">
        <v>2</v>
      </c>
      <c r="D27" s="163">
        <v>3</v>
      </c>
      <c r="E27" s="163"/>
      <c r="F27" s="163"/>
      <c r="G27" s="163"/>
      <c r="H27" s="163"/>
      <c r="I27" s="163"/>
      <c r="J27" s="163"/>
      <c r="K27" s="163"/>
      <c r="L27" s="163"/>
      <c r="M27" s="163">
        <v>4</v>
      </c>
      <c r="N27" s="163"/>
      <c r="O27" s="163"/>
      <c r="P27" s="163">
        <v>5</v>
      </c>
      <c r="Q27" s="163"/>
      <c r="R27" s="163"/>
      <c r="S27" s="163"/>
      <c r="T27" s="163"/>
      <c r="U27" s="163"/>
      <c r="V27" s="163"/>
      <c r="W27" s="163"/>
      <c r="X27" s="163"/>
      <c r="Y27" s="163"/>
      <c r="Z27" s="163">
        <v>6</v>
      </c>
      <c r="AA27" s="163"/>
      <c r="AB27" s="163"/>
      <c r="AC27" s="185">
        <v>7</v>
      </c>
      <c r="AD27" s="163"/>
      <c r="AE27" s="5"/>
      <c r="AF27" s="5"/>
    </row>
    <row r="28" spans="2:30" s="2" customFormat="1" ht="11.25" customHeight="1" thickBot="1">
      <c r="B28" s="37"/>
      <c r="C28" s="19" t="s">
        <v>58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</row>
    <row r="29" spans="2:30" s="2" customFormat="1" ht="11.25" customHeight="1">
      <c r="B29" s="37"/>
      <c r="C29" s="188" t="s">
        <v>52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7"/>
    </row>
    <row r="30" spans="1:32" ht="11.25" customHeight="1">
      <c r="A30" s="5"/>
      <c r="B30" s="20"/>
      <c r="C30" s="189" t="s">
        <v>21</v>
      </c>
      <c r="D30" s="189"/>
      <c r="E30" s="18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38"/>
      <c r="AB30" s="38"/>
      <c r="AC30" s="38"/>
      <c r="AD30" s="22"/>
      <c r="AE30" s="22"/>
      <c r="AF30" s="5"/>
    </row>
    <row r="31" spans="2:30" s="2" customFormat="1" ht="11.25" customHeight="1">
      <c r="B31" s="25">
        <v>1</v>
      </c>
      <c r="C31" s="36" t="str">
        <f>C28</f>
        <v>0810160</v>
      </c>
      <c r="D31" s="190" t="s">
        <v>22</v>
      </c>
      <c r="E31" s="190"/>
      <c r="F31" s="190"/>
      <c r="G31" s="190"/>
      <c r="H31" s="190"/>
      <c r="I31" s="190"/>
      <c r="J31" s="190"/>
      <c r="K31" s="190"/>
      <c r="L31" s="190"/>
      <c r="M31" s="191" t="s">
        <v>23</v>
      </c>
      <c r="N31" s="191"/>
      <c r="O31" s="191"/>
      <c r="P31" s="152" t="s">
        <v>24</v>
      </c>
      <c r="Q31" s="152"/>
      <c r="R31" s="152"/>
      <c r="S31" s="152"/>
      <c r="T31" s="152"/>
      <c r="U31" s="152"/>
      <c r="V31" s="152"/>
      <c r="W31" s="152"/>
      <c r="X31" s="152"/>
      <c r="Y31" s="152"/>
      <c r="Z31" s="192">
        <v>194</v>
      </c>
      <c r="AA31" s="192"/>
      <c r="AB31" s="192"/>
      <c r="AC31" s="192">
        <v>6</v>
      </c>
      <c r="AD31" s="192"/>
    </row>
    <row r="32" spans="1:32" ht="11.25" customHeight="1">
      <c r="A32" s="5"/>
      <c r="B32" s="20"/>
      <c r="C32" s="189" t="s">
        <v>25</v>
      </c>
      <c r="D32" s="189"/>
      <c r="E32" s="18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4"/>
      <c r="AB32" s="24"/>
      <c r="AC32" s="24"/>
      <c r="AD32" s="22"/>
      <c r="AE32" s="22"/>
      <c r="AF32" s="5"/>
    </row>
    <row r="33" spans="2:30" s="2" customFormat="1" ht="45" customHeight="1">
      <c r="B33" s="25">
        <v>1</v>
      </c>
      <c r="C33" s="36" t="str">
        <f>C31</f>
        <v>0810160</v>
      </c>
      <c r="D33" s="193" t="s">
        <v>69</v>
      </c>
      <c r="E33" s="190"/>
      <c r="F33" s="190"/>
      <c r="G33" s="190"/>
      <c r="H33" s="190"/>
      <c r="I33" s="190"/>
      <c r="J33" s="190"/>
      <c r="K33" s="190"/>
      <c r="L33" s="190"/>
      <c r="M33" s="191" t="s">
        <v>27</v>
      </c>
      <c r="N33" s="191"/>
      <c r="O33" s="191"/>
      <c r="P33" s="151" t="s">
        <v>83</v>
      </c>
      <c r="Q33" s="152"/>
      <c r="R33" s="152"/>
      <c r="S33" s="152"/>
      <c r="T33" s="152"/>
      <c r="U33" s="152"/>
      <c r="V33" s="152"/>
      <c r="W33" s="152"/>
      <c r="X33" s="152"/>
      <c r="Y33" s="152"/>
      <c r="Z33" s="194">
        <v>46101</v>
      </c>
      <c r="AA33" s="194"/>
      <c r="AB33" s="194"/>
      <c r="AC33" s="194">
        <v>0</v>
      </c>
      <c r="AD33" s="194"/>
    </row>
    <row r="34" spans="2:30" s="2" customFormat="1" ht="29.25" customHeight="1">
      <c r="B34" s="25">
        <v>2</v>
      </c>
      <c r="C34" s="36" t="str">
        <f>C33</f>
        <v>0810160</v>
      </c>
      <c r="D34" s="190" t="s">
        <v>29</v>
      </c>
      <c r="E34" s="190"/>
      <c r="F34" s="190"/>
      <c r="G34" s="190"/>
      <c r="H34" s="190"/>
      <c r="I34" s="190"/>
      <c r="J34" s="190"/>
      <c r="K34" s="190"/>
      <c r="L34" s="190"/>
      <c r="M34" s="191" t="s">
        <v>27</v>
      </c>
      <c r="N34" s="191"/>
      <c r="O34" s="191"/>
      <c r="P34" s="151" t="s">
        <v>71</v>
      </c>
      <c r="Q34" s="152"/>
      <c r="R34" s="152"/>
      <c r="S34" s="152"/>
      <c r="T34" s="152"/>
      <c r="U34" s="152"/>
      <c r="V34" s="152"/>
      <c r="W34" s="152"/>
      <c r="X34" s="152"/>
      <c r="Y34" s="152"/>
      <c r="Z34" s="192">
        <v>190</v>
      </c>
      <c r="AA34" s="192"/>
      <c r="AB34" s="192"/>
      <c r="AC34" s="192">
        <v>0</v>
      </c>
      <c r="AD34" s="192"/>
    </row>
    <row r="35" spans="1:32" ht="11.25" customHeight="1">
      <c r="A35" s="5"/>
      <c r="B35" s="20"/>
      <c r="C35" s="189" t="s">
        <v>30</v>
      </c>
      <c r="D35" s="189"/>
      <c r="E35" s="18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2"/>
      <c r="AE35" s="22"/>
      <c r="AF35" s="5"/>
    </row>
    <row r="36" spans="2:30" s="2" customFormat="1" ht="11.25" customHeight="1">
      <c r="B36" s="25">
        <v>1</v>
      </c>
      <c r="C36" s="36" t="str">
        <f>C34</f>
        <v>0810160</v>
      </c>
      <c r="D36" s="190" t="s">
        <v>33</v>
      </c>
      <c r="E36" s="190"/>
      <c r="F36" s="190"/>
      <c r="G36" s="190"/>
      <c r="H36" s="190"/>
      <c r="I36" s="190"/>
      <c r="J36" s="190"/>
      <c r="K36" s="190"/>
      <c r="L36" s="190"/>
      <c r="M36" s="183" t="s">
        <v>27</v>
      </c>
      <c r="N36" s="195"/>
      <c r="O36" s="196"/>
      <c r="P36" s="190" t="s">
        <v>28</v>
      </c>
      <c r="Q36" s="197"/>
      <c r="R36" s="197"/>
      <c r="S36" s="197"/>
      <c r="T36" s="197"/>
      <c r="U36" s="197"/>
      <c r="V36" s="197"/>
      <c r="W36" s="197"/>
      <c r="X36" s="197"/>
      <c r="Y36" s="198"/>
      <c r="Z36" s="148">
        <v>237.634</v>
      </c>
      <c r="AA36" s="199"/>
      <c r="AB36" s="149"/>
      <c r="AC36" s="148">
        <v>-7.129</v>
      </c>
      <c r="AD36" s="149"/>
    </row>
    <row r="37" spans="2:30" s="2" customFormat="1" ht="11.25">
      <c r="B37" s="25">
        <v>2</v>
      </c>
      <c r="C37" s="36" t="str">
        <f>C36</f>
        <v>0810160</v>
      </c>
      <c r="D37" s="193" t="s">
        <v>70</v>
      </c>
      <c r="E37" s="190"/>
      <c r="F37" s="190"/>
      <c r="G37" s="190"/>
      <c r="H37" s="190"/>
      <c r="I37" s="190"/>
      <c r="J37" s="190"/>
      <c r="K37" s="190"/>
      <c r="L37" s="190"/>
      <c r="M37" s="191" t="s">
        <v>27</v>
      </c>
      <c r="N37" s="191"/>
      <c r="O37" s="191"/>
      <c r="P37" s="152" t="s">
        <v>28</v>
      </c>
      <c r="Q37" s="152"/>
      <c r="R37" s="152"/>
      <c r="S37" s="152"/>
      <c r="T37" s="152"/>
      <c r="U37" s="152"/>
      <c r="V37" s="152"/>
      <c r="W37" s="152"/>
      <c r="X37" s="152"/>
      <c r="Y37" s="152"/>
      <c r="Z37" s="153">
        <f>ROUND((Z34/Z31),3)</f>
        <v>0.979</v>
      </c>
      <c r="AA37" s="153"/>
      <c r="AB37" s="153"/>
      <c r="AC37" s="148">
        <v>0.029</v>
      </c>
      <c r="AD37" s="149"/>
    </row>
    <row r="38" spans="2:30" s="2" customFormat="1" ht="11.25">
      <c r="B38" s="25">
        <v>3</v>
      </c>
      <c r="C38" s="36" t="str">
        <f>C37</f>
        <v>0810160</v>
      </c>
      <c r="D38" s="193" t="s">
        <v>72</v>
      </c>
      <c r="E38" s="190"/>
      <c r="F38" s="190"/>
      <c r="G38" s="190"/>
      <c r="H38" s="190"/>
      <c r="I38" s="190"/>
      <c r="J38" s="190"/>
      <c r="K38" s="190"/>
      <c r="L38" s="190"/>
      <c r="M38" s="200" t="s">
        <v>73</v>
      </c>
      <c r="N38" s="191"/>
      <c r="O38" s="191"/>
      <c r="P38" s="151" t="s">
        <v>28</v>
      </c>
      <c r="Q38" s="152"/>
      <c r="R38" s="152"/>
      <c r="S38" s="152"/>
      <c r="T38" s="152"/>
      <c r="U38" s="152"/>
      <c r="V38" s="152"/>
      <c r="W38" s="152"/>
      <c r="X38" s="152"/>
      <c r="Y38" s="152"/>
      <c r="Z38" s="201">
        <v>169.985</v>
      </c>
      <c r="AA38" s="201"/>
      <c r="AB38" s="201"/>
      <c r="AC38" s="148">
        <v>-1.069</v>
      </c>
      <c r="AD38" s="149"/>
    </row>
    <row r="39" spans="2:30" s="2" customFormat="1" ht="11.25" customHeight="1">
      <c r="B39" s="39"/>
      <c r="C39" s="202" t="s">
        <v>36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4"/>
    </row>
    <row r="40" spans="1:32" ht="11.25" customHeight="1">
      <c r="A40" s="5"/>
      <c r="B40" s="20"/>
      <c r="C40" s="189" t="s">
        <v>21</v>
      </c>
      <c r="D40" s="189"/>
      <c r="E40" s="18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5"/>
      <c r="AB40" s="5"/>
      <c r="AC40" s="5"/>
      <c r="AD40" s="21"/>
      <c r="AE40" s="22"/>
      <c r="AF40" s="5"/>
    </row>
    <row r="41" spans="2:30" s="2" customFormat="1" ht="21.75" customHeight="1">
      <c r="B41" s="23">
        <v>1</v>
      </c>
      <c r="C41" s="36" t="str">
        <f>C34</f>
        <v>0810160</v>
      </c>
      <c r="D41" s="190" t="s">
        <v>37</v>
      </c>
      <c r="E41" s="190"/>
      <c r="F41" s="190"/>
      <c r="G41" s="190"/>
      <c r="H41" s="190"/>
      <c r="I41" s="190"/>
      <c r="J41" s="190"/>
      <c r="K41" s="190"/>
      <c r="L41" s="190"/>
      <c r="M41" s="191" t="s">
        <v>32</v>
      </c>
      <c r="N41" s="191"/>
      <c r="O41" s="191"/>
      <c r="P41" s="151" t="s">
        <v>260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48">
        <v>193.6</v>
      </c>
      <c r="AA41" s="291"/>
      <c r="AB41" s="292"/>
      <c r="AC41" s="207">
        <v>25</v>
      </c>
      <c r="AD41" s="208"/>
    </row>
    <row r="42" spans="1:32" ht="11.25" customHeight="1">
      <c r="A42" s="5"/>
      <c r="B42" s="20"/>
      <c r="C42" s="189" t="s">
        <v>25</v>
      </c>
      <c r="D42" s="189"/>
      <c r="E42" s="189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4"/>
      <c r="AB42" s="24"/>
      <c r="AC42" s="24"/>
      <c r="AD42" s="21"/>
      <c r="AE42" s="22"/>
      <c r="AF42" s="5"/>
    </row>
    <row r="43" spans="2:30" s="2" customFormat="1" ht="11.25" customHeight="1">
      <c r="B43" s="23">
        <v>1</v>
      </c>
      <c r="C43" s="36" t="str">
        <f>C41</f>
        <v>0810160</v>
      </c>
      <c r="D43" s="190" t="s">
        <v>38</v>
      </c>
      <c r="E43" s="190"/>
      <c r="F43" s="190"/>
      <c r="G43" s="190"/>
      <c r="H43" s="190"/>
      <c r="I43" s="190"/>
      <c r="J43" s="190"/>
      <c r="K43" s="190"/>
      <c r="L43" s="190"/>
      <c r="M43" s="191" t="s">
        <v>27</v>
      </c>
      <c r="N43" s="191"/>
      <c r="O43" s="191"/>
      <c r="P43" s="151" t="s">
        <v>261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2"/>
      <c r="AA43" s="14"/>
      <c r="AB43" s="13">
        <v>16</v>
      </c>
      <c r="AC43" s="207">
        <v>4</v>
      </c>
      <c r="AD43" s="208"/>
    </row>
    <row r="44" spans="1:32" ht="11.25" customHeight="1">
      <c r="A44" s="5"/>
      <c r="B44" s="20"/>
      <c r="C44" s="189" t="s">
        <v>30</v>
      </c>
      <c r="D44" s="189"/>
      <c r="E44" s="189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2"/>
      <c r="AF44" s="5"/>
    </row>
    <row r="45" spans="2:30" s="2" customFormat="1" ht="11.25" customHeight="1">
      <c r="B45" s="23">
        <v>1</v>
      </c>
      <c r="C45" s="293" t="s">
        <v>58</v>
      </c>
      <c r="D45" s="190" t="s">
        <v>39</v>
      </c>
      <c r="E45" s="190"/>
      <c r="F45" s="190"/>
      <c r="G45" s="190"/>
      <c r="H45" s="190"/>
      <c r="I45" s="190"/>
      <c r="J45" s="190"/>
      <c r="K45" s="190"/>
      <c r="L45" s="190"/>
      <c r="M45" s="191" t="s">
        <v>32</v>
      </c>
      <c r="N45" s="191"/>
      <c r="O45" s="191"/>
      <c r="P45" s="152" t="s">
        <v>28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48">
        <f>Z41/AB43</f>
        <v>12.1</v>
      </c>
      <c r="AA45" s="199"/>
      <c r="AB45" s="149"/>
      <c r="AC45" s="148">
        <v>6.25</v>
      </c>
      <c r="AD45" s="149"/>
    </row>
    <row r="46" spans="2:30" s="2" customFormat="1" ht="11.25" customHeight="1">
      <c r="B46" s="23"/>
      <c r="C46" s="143" t="s">
        <v>263</v>
      </c>
      <c r="D46" s="294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6"/>
    </row>
    <row r="47" spans="2:30" s="2" customFormat="1" ht="22.5" customHeight="1">
      <c r="B47" s="23">
        <v>1</v>
      </c>
      <c r="C47" s="293" t="s">
        <v>58</v>
      </c>
      <c r="D47" s="193" t="s">
        <v>262</v>
      </c>
      <c r="E47" s="190"/>
      <c r="F47" s="190"/>
      <c r="G47" s="190"/>
      <c r="H47" s="190"/>
      <c r="I47" s="190"/>
      <c r="J47" s="190"/>
      <c r="K47" s="190"/>
      <c r="L47" s="190"/>
      <c r="M47" s="191" t="s">
        <v>32</v>
      </c>
      <c r="N47" s="191"/>
      <c r="O47" s="191"/>
      <c r="P47" s="152" t="s">
        <v>28</v>
      </c>
      <c r="Q47" s="152"/>
      <c r="R47" s="152"/>
      <c r="S47" s="152"/>
      <c r="T47" s="152"/>
      <c r="U47" s="152"/>
      <c r="V47" s="152"/>
      <c r="W47" s="152"/>
      <c r="X47" s="152"/>
      <c r="Y47" s="152"/>
      <c r="Z47" s="148">
        <v>0</v>
      </c>
      <c r="AA47" s="199"/>
      <c r="AB47" s="149"/>
      <c r="AC47" s="148">
        <v>0</v>
      </c>
      <c r="AD47" s="149"/>
    </row>
    <row r="48" spans="1:32" ht="21.75" customHeight="1">
      <c r="A48" s="5"/>
      <c r="B48" s="205" t="s">
        <v>74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5"/>
    </row>
    <row r="49" spans="1:32" ht="36" customHeight="1">
      <c r="A49" s="5"/>
      <c r="B49" s="164" t="s">
        <v>264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26"/>
      <c r="AF49" s="5"/>
    </row>
    <row r="50" spans="1:32" ht="42" customHeight="1" hidden="1">
      <c r="A50" s="5"/>
      <c r="B50" s="164" t="s">
        <v>75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26"/>
      <c r="AF50" s="5"/>
    </row>
    <row r="51" spans="1:32" ht="11.25" customHeight="1">
      <c r="A51" s="5"/>
      <c r="B51" s="206" t="s">
        <v>40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5"/>
    </row>
    <row r="52" spans="30:31" s="6" customFormat="1" ht="11.25" customHeight="1">
      <c r="AD52" s="214" t="s">
        <v>7</v>
      </c>
      <c r="AE52" s="214"/>
    </row>
    <row r="53" spans="2:32" s="6" customFormat="1" ht="18" customHeight="1">
      <c r="B53" s="173" t="s">
        <v>8</v>
      </c>
      <c r="C53" s="173" t="s">
        <v>9</v>
      </c>
      <c r="D53" s="173"/>
      <c r="E53" s="162" t="s">
        <v>41</v>
      </c>
      <c r="F53" s="162"/>
      <c r="G53" s="162"/>
      <c r="H53" s="162"/>
      <c r="I53" s="162"/>
      <c r="J53" s="162"/>
      <c r="K53" s="162" t="s">
        <v>65</v>
      </c>
      <c r="L53" s="162"/>
      <c r="M53" s="162"/>
      <c r="N53" s="162"/>
      <c r="O53" s="162"/>
      <c r="P53" s="162"/>
      <c r="Q53" s="178" t="s">
        <v>42</v>
      </c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6"/>
    </row>
    <row r="54" spans="2:32" s="6" customFormat="1" ht="43.5" customHeight="1">
      <c r="B54" s="174"/>
      <c r="C54" s="175"/>
      <c r="D54" s="176"/>
      <c r="E54" s="162" t="s">
        <v>43</v>
      </c>
      <c r="F54" s="162"/>
      <c r="G54" s="162"/>
      <c r="H54" s="162" t="s">
        <v>12</v>
      </c>
      <c r="I54" s="162"/>
      <c r="J54" s="162"/>
      <c r="K54" s="162" t="s">
        <v>43</v>
      </c>
      <c r="L54" s="162"/>
      <c r="M54" s="162"/>
      <c r="N54" s="162" t="s">
        <v>12</v>
      </c>
      <c r="O54" s="162"/>
      <c r="P54" s="162"/>
      <c r="Q54" s="175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6"/>
    </row>
    <row r="55" spans="2:32" s="8" customFormat="1" ht="11.25" customHeight="1">
      <c r="B55" s="9">
        <v>1</v>
      </c>
      <c r="C55" s="163">
        <v>2</v>
      </c>
      <c r="D55" s="163"/>
      <c r="E55" s="163">
        <v>3</v>
      </c>
      <c r="F55" s="163"/>
      <c r="G55" s="163"/>
      <c r="H55" s="163">
        <v>4</v>
      </c>
      <c r="I55" s="163"/>
      <c r="J55" s="163"/>
      <c r="K55" s="163">
        <v>5</v>
      </c>
      <c r="L55" s="163"/>
      <c r="M55" s="163"/>
      <c r="N55" s="163">
        <v>6</v>
      </c>
      <c r="O55" s="163"/>
      <c r="P55" s="163"/>
      <c r="Q55" s="185">
        <v>7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8"/>
    </row>
    <row r="56" spans="2:32" s="8" customFormat="1" ht="21" customHeight="1">
      <c r="B56" s="9"/>
      <c r="C56" s="209"/>
      <c r="D56" s="210"/>
      <c r="E56" s="17"/>
      <c r="F56" s="29"/>
      <c r="G56" s="28"/>
      <c r="H56" s="17"/>
      <c r="I56" s="27"/>
      <c r="J56" s="28"/>
      <c r="K56" s="30"/>
      <c r="L56" s="27"/>
      <c r="M56" s="28"/>
      <c r="N56" s="17"/>
      <c r="O56" s="27"/>
      <c r="P56" s="27"/>
      <c r="Q56" s="211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3"/>
    </row>
    <row r="57" spans="2:32" s="2" customFormat="1" ht="11.25" customHeight="1">
      <c r="B57" s="182" t="s">
        <v>14</v>
      </c>
      <c r="C57" s="182"/>
      <c r="D57" s="182"/>
      <c r="E57" s="31"/>
      <c r="F57" s="32"/>
      <c r="G57" s="33"/>
      <c r="H57" s="31"/>
      <c r="I57" s="32"/>
      <c r="J57" s="33"/>
      <c r="K57" s="31"/>
      <c r="L57" s="32"/>
      <c r="M57" s="33"/>
      <c r="N57" s="31"/>
      <c r="O57" s="32"/>
      <c r="P57" s="33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1"/>
    </row>
    <row r="59" spans="1:32" ht="11.25" customHeight="1" hidden="1">
      <c r="A59" s="5"/>
      <c r="B59" s="1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84.75" customHeight="1" hidden="1">
      <c r="A60" s="5"/>
      <c r="B60" s="7" t="s">
        <v>16</v>
      </c>
      <c r="C60" s="16" t="s">
        <v>17</v>
      </c>
      <c r="D60" s="162" t="s">
        <v>45</v>
      </c>
      <c r="E60" s="162"/>
      <c r="F60" s="162"/>
      <c r="G60" s="162"/>
      <c r="H60" s="162"/>
      <c r="I60" s="162" t="s">
        <v>18</v>
      </c>
      <c r="J60" s="162"/>
      <c r="K60" s="162"/>
      <c r="L60" s="162" t="s">
        <v>19</v>
      </c>
      <c r="M60" s="162"/>
      <c r="N60" s="162"/>
      <c r="O60" s="162"/>
      <c r="P60" s="162"/>
      <c r="Q60" s="162"/>
      <c r="R60" s="162"/>
      <c r="S60" s="162"/>
      <c r="T60" s="162"/>
      <c r="U60" s="162" t="s">
        <v>46</v>
      </c>
      <c r="V60" s="162"/>
      <c r="W60" s="162"/>
      <c r="X60" s="162" t="s">
        <v>47</v>
      </c>
      <c r="Y60" s="162"/>
      <c r="Z60" s="162"/>
      <c r="AA60" s="162" t="s">
        <v>48</v>
      </c>
      <c r="AB60" s="162"/>
      <c r="AC60" s="162"/>
      <c r="AD60" s="162" t="s">
        <v>49</v>
      </c>
      <c r="AE60" s="162"/>
      <c r="AF60" s="5"/>
    </row>
    <row r="61" spans="1:32" ht="11.25" customHeight="1" hidden="1" thickBot="1">
      <c r="A61" s="5"/>
      <c r="B61" s="9">
        <v>1</v>
      </c>
      <c r="C61" s="17">
        <v>2</v>
      </c>
      <c r="D61" s="163">
        <v>3</v>
      </c>
      <c r="E61" s="163"/>
      <c r="F61" s="163"/>
      <c r="G61" s="163"/>
      <c r="H61" s="163"/>
      <c r="I61" s="163">
        <v>4</v>
      </c>
      <c r="J61" s="163"/>
      <c r="K61" s="163"/>
      <c r="L61" s="163">
        <v>5</v>
      </c>
      <c r="M61" s="163"/>
      <c r="N61" s="163"/>
      <c r="O61" s="163"/>
      <c r="P61" s="163"/>
      <c r="Q61" s="163"/>
      <c r="R61" s="163"/>
      <c r="S61" s="163"/>
      <c r="T61" s="163"/>
      <c r="U61" s="163">
        <v>6</v>
      </c>
      <c r="V61" s="163"/>
      <c r="W61" s="163"/>
      <c r="X61" s="185">
        <v>7</v>
      </c>
      <c r="Y61" s="185"/>
      <c r="Z61" s="185"/>
      <c r="AA61" s="163">
        <v>8</v>
      </c>
      <c r="AB61" s="163"/>
      <c r="AC61" s="163"/>
      <c r="AD61" s="185">
        <v>9</v>
      </c>
      <c r="AE61" s="185"/>
      <c r="AF61" s="5"/>
    </row>
    <row r="62" spans="2:30" s="2" customFormat="1" ht="11.25" customHeight="1" hidden="1" thickBot="1">
      <c r="B62" s="18"/>
      <c r="C62" s="34">
        <v>1510180</v>
      </c>
      <c r="D62" s="188" t="s">
        <v>13</v>
      </c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7"/>
    </row>
    <row r="63" spans="2:31" s="2" customFormat="1" ht="11.25" customHeight="1" hidden="1">
      <c r="B63" s="18"/>
      <c r="C63" s="222" t="s">
        <v>20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4"/>
    </row>
    <row r="64" spans="1:32" ht="11.25" customHeight="1" hidden="1">
      <c r="A64" s="5"/>
      <c r="B64" s="20"/>
      <c r="C64" s="189" t="s">
        <v>21</v>
      </c>
      <c r="D64" s="189"/>
      <c r="E64" s="189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5"/>
      <c r="AB64" s="5"/>
      <c r="AC64" s="5"/>
      <c r="AD64" s="21"/>
      <c r="AE64" s="22"/>
      <c r="AF64" s="5"/>
    </row>
    <row r="65" spans="2:31" s="2" customFormat="1" ht="11.25" customHeight="1" hidden="1">
      <c r="B65" s="23">
        <v>1</v>
      </c>
      <c r="C65" s="152" t="s">
        <v>22</v>
      </c>
      <c r="D65" s="152"/>
      <c r="E65" s="152"/>
      <c r="F65" s="152"/>
      <c r="G65" s="152"/>
      <c r="H65" s="152"/>
      <c r="I65" s="191" t="s">
        <v>23</v>
      </c>
      <c r="J65" s="191"/>
      <c r="K65" s="191"/>
      <c r="L65" s="152" t="s">
        <v>24</v>
      </c>
      <c r="M65" s="152"/>
      <c r="N65" s="152"/>
      <c r="O65" s="152"/>
      <c r="P65" s="152"/>
      <c r="Q65" s="152"/>
      <c r="R65" s="152"/>
      <c r="S65" s="152"/>
      <c r="T65" s="152"/>
      <c r="U65" s="153">
        <v>194</v>
      </c>
      <c r="V65" s="153"/>
      <c r="W65" s="153"/>
      <c r="X65" s="12"/>
      <c r="Y65" s="14"/>
      <c r="Z65" s="13"/>
      <c r="AA65" s="153">
        <v>194</v>
      </c>
      <c r="AB65" s="153"/>
      <c r="AC65" s="153"/>
      <c r="AD65" s="12"/>
      <c r="AE65" s="13"/>
    </row>
    <row r="66" spans="1:32" ht="11.25" customHeight="1" hidden="1">
      <c r="A66" s="5"/>
      <c r="B66" s="20"/>
      <c r="C66" s="189" t="s">
        <v>25</v>
      </c>
      <c r="D66" s="189"/>
      <c r="E66" s="189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4"/>
      <c r="AB66" s="24"/>
      <c r="AC66" s="24"/>
      <c r="AD66" s="21"/>
      <c r="AE66" s="22"/>
      <c r="AF66" s="5"/>
    </row>
    <row r="67" spans="2:31" s="2" customFormat="1" ht="11.25" customHeight="1" hidden="1">
      <c r="B67" s="23">
        <v>1</v>
      </c>
      <c r="C67" s="152" t="s">
        <v>26</v>
      </c>
      <c r="D67" s="152"/>
      <c r="E67" s="152"/>
      <c r="F67" s="152"/>
      <c r="G67" s="152"/>
      <c r="H67" s="152"/>
      <c r="I67" s="191" t="s">
        <v>27</v>
      </c>
      <c r="J67" s="191"/>
      <c r="K67" s="191"/>
      <c r="L67" s="152" t="s">
        <v>28</v>
      </c>
      <c r="M67" s="152"/>
      <c r="N67" s="152"/>
      <c r="O67" s="152"/>
      <c r="P67" s="152"/>
      <c r="Q67" s="152"/>
      <c r="R67" s="152"/>
      <c r="S67" s="152"/>
      <c r="T67" s="152"/>
      <c r="U67" s="225">
        <v>59602</v>
      </c>
      <c r="V67" s="225"/>
      <c r="W67" s="225"/>
      <c r="X67" s="12"/>
      <c r="Y67" s="14"/>
      <c r="Z67" s="13"/>
      <c r="AA67" s="225">
        <v>59602</v>
      </c>
      <c r="AB67" s="225"/>
      <c r="AC67" s="225"/>
      <c r="AD67" s="12"/>
      <c r="AE67" s="13"/>
    </row>
    <row r="68" spans="2:31" s="2" customFormat="1" ht="11.25" customHeight="1" hidden="1">
      <c r="B68" s="23">
        <v>2</v>
      </c>
      <c r="C68" s="152" t="s">
        <v>29</v>
      </c>
      <c r="D68" s="152"/>
      <c r="E68" s="152"/>
      <c r="F68" s="152"/>
      <c r="G68" s="152"/>
      <c r="H68" s="152"/>
      <c r="I68" s="191" t="s">
        <v>27</v>
      </c>
      <c r="J68" s="191"/>
      <c r="K68" s="191"/>
      <c r="L68" s="152" t="s">
        <v>28</v>
      </c>
      <c r="M68" s="152"/>
      <c r="N68" s="152"/>
      <c r="O68" s="152"/>
      <c r="P68" s="152"/>
      <c r="Q68" s="152"/>
      <c r="R68" s="152"/>
      <c r="S68" s="152"/>
      <c r="T68" s="152"/>
      <c r="U68" s="153">
        <v>58</v>
      </c>
      <c r="V68" s="153"/>
      <c r="W68" s="153"/>
      <c r="X68" s="12"/>
      <c r="Y68" s="14"/>
      <c r="Z68" s="13"/>
      <c r="AA68" s="153">
        <v>58</v>
      </c>
      <c r="AB68" s="153"/>
      <c r="AC68" s="153"/>
      <c r="AD68" s="12"/>
      <c r="AE68" s="13"/>
    </row>
    <row r="69" spans="1:32" ht="11.25" customHeight="1" hidden="1">
      <c r="A69" s="5"/>
      <c r="B69" s="20"/>
      <c r="C69" s="189" t="s">
        <v>30</v>
      </c>
      <c r="D69" s="189"/>
      <c r="E69" s="189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2"/>
      <c r="AF69" s="5"/>
    </row>
    <row r="70" spans="2:31" s="2" customFormat="1" ht="11.25" customHeight="1" hidden="1">
      <c r="B70" s="23">
        <v>1</v>
      </c>
      <c r="C70" s="152" t="s">
        <v>31</v>
      </c>
      <c r="D70" s="152"/>
      <c r="E70" s="152"/>
      <c r="F70" s="152"/>
      <c r="G70" s="152"/>
      <c r="H70" s="152"/>
      <c r="I70" s="191" t="s">
        <v>32</v>
      </c>
      <c r="J70" s="191"/>
      <c r="K70" s="191"/>
      <c r="L70" s="152" t="s">
        <v>28</v>
      </c>
      <c r="M70" s="152"/>
      <c r="N70" s="152"/>
      <c r="O70" s="152"/>
      <c r="P70" s="152"/>
      <c r="Q70" s="152"/>
      <c r="R70" s="152"/>
      <c r="S70" s="152"/>
      <c r="T70" s="152"/>
      <c r="U70" s="153">
        <v>137.8</v>
      </c>
      <c r="V70" s="153"/>
      <c r="W70" s="153"/>
      <c r="X70" s="12"/>
      <c r="Y70" s="14"/>
      <c r="Z70" s="13"/>
      <c r="AA70" s="153">
        <v>137.8</v>
      </c>
      <c r="AB70" s="153"/>
      <c r="AC70" s="153"/>
      <c r="AD70" s="12"/>
      <c r="AE70" s="13"/>
    </row>
    <row r="71" spans="2:31" s="2" customFormat="1" ht="21.75" customHeight="1" hidden="1">
      <c r="B71" s="23">
        <v>2</v>
      </c>
      <c r="C71" s="152" t="s">
        <v>33</v>
      </c>
      <c r="D71" s="152"/>
      <c r="E71" s="152"/>
      <c r="F71" s="152"/>
      <c r="G71" s="152"/>
      <c r="H71" s="152"/>
      <c r="I71" s="191" t="s">
        <v>27</v>
      </c>
      <c r="J71" s="191"/>
      <c r="K71" s="191"/>
      <c r="L71" s="152" t="s">
        <v>28</v>
      </c>
      <c r="M71" s="152"/>
      <c r="N71" s="152"/>
      <c r="O71" s="152"/>
      <c r="P71" s="152"/>
      <c r="Q71" s="152"/>
      <c r="R71" s="152"/>
      <c r="S71" s="152"/>
      <c r="T71" s="152"/>
      <c r="U71" s="153">
        <v>327</v>
      </c>
      <c r="V71" s="153"/>
      <c r="W71" s="153"/>
      <c r="X71" s="12"/>
      <c r="Y71" s="14"/>
      <c r="Z71" s="13"/>
      <c r="AA71" s="153">
        <v>327</v>
      </c>
      <c r="AB71" s="153"/>
      <c r="AC71" s="153"/>
      <c r="AD71" s="12"/>
      <c r="AE71" s="13"/>
    </row>
    <row r="72" spans="2:31" s="2" customFormat="1" ht="21.75" customHeight="1" hidden="1" thickBot="1">
      <c r="B72" s="23">
        <v>3</v>
      </c>
      <c r="C72" s="152" t="s">
        <v>34</v>
      </c>
      <c r="D72" s="152"/>
      <c r="E72" s="152"/>
      <c r="F72" s="152"/>
      <c r="G72" s="152"/>
      <c r="H72" s="152"/>
      <c r="I72" s="191" t="s">
        <v>27</v>
      </c>
      <c r="J72" s="191"/>
      <c r="K72" s="191"/>
      <c r="L72" s="152" t="s">
        <v>35</v>
      </c>
      <c r="M72" s="152"/>
      <c r="N72" s="152"/>
      <c r="O72" s="152"/>
      <c r="P72" s="152"/>
      <c r="Q72" s="152"/>
      <c r="R72" s="152"/>
      <c r="S72" s="152"/>
      <c r="T72" s="152"/>
      <c r="U72" s="153">
        <v>0.32</v>
      </c>
      <c r="V72" s="153"/>
      <c r="W72" s="153"/>
      <c r="X72" s="12"/>
      <c r="Y72" s="14"/>
      <c r="Z72" s="13"/>
      <c r="AA72" s="153">
        <v>0.32</v>
      </c>
      <c r="AB72" s="153"/>
      <c r="AC72" s="153"/>
      <c r="AD72" s="12"/>
      <c r="AE72" s="13"/>
    </row>
    <row r="73" spans="2:31" s="2" customFormat="1" ht="11.25" customHeight="1" hidden="1">
      <c r="B73" s="18"/>
      <c r="C73" s="222" t="s">
        <v>36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4"/>
    </row>
    <row r="74" spans="1:32" ht="11.25" customHeight="1" hidden="1">
      <c r="A74" s="5"/>
      <c r="B74" s="20"/>
      <c r="C74" s="189" t="s">
        <v>21</v>
      </c>
      <c r="D74" s="189"/>
      <c r="E74" s="189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5"/>
      <c r="AB74" s="5"/>
      <c r="AC74" s="5"/>
      <c r="AD74" s="21"/>
      <c r="AE74" s="22"/>
      <c r="AF74" s="5"/>
    </row>
    <row r="75" spans="2:31" s="2" customFormat="1" ht="21.75" customHeight="1" hidden="1">
      <c r="B75" s="23">
        <v>1</v>
      </c>
      <c r="C75" s="152" t="s">
        <v>37</v>
      </c>
      <c r="D75" s="152"/>
      <c r="E75" s="152"/>
      <c r="F75" s="152"/>
      <c r="G75" s="152"/>
      <c r="H75" s="152"/>
      <c r="I75" s="191" t="s">
        <v>32</v>
      </c>
      <c r="J75" s="191"/>
      <c r="K75" s="191"/>
      <c r="L75" s="152" t="s">
        <v>35</v>
      </c>
      <c r="M75" s="152"/>
      <c r="N75" s="152"/>
      <c r="O75" s="152"/>
      <c r="P75" s="152"/>
      <c r="Q75" s="152"/>
      <c r="R75" s="152"/>
      <c r="S75" s="152"/>
      <c r="T75" s="152"/>
      <c r="U75" s="12"/>
      <c r="V75" s="14"/>
      <c r="W75" s="13"/>
      <c r="X75" s="12"/>
      <c r="Y75" s="14"/>
      <c r="Z75" s="13"/>
      <c r="AA75" s="12"/>
      <c r="AB75" s="14"/>
      <c r="AC75" s="13"/>
      <c r="AD75" s="12"/>
      <c r="AE75" s="13"/>
    </row>
    <row r="76" spans="1:32" ht="11.25" customHeight="1" hidden="1">
      <c r="A76" s="5"/>
      <c r="B76" s="20"/>
      <c r="C76" s="189" t="s">
        <v>25</v>
      </c>
      <c r="D76" s="189"/>
      <c r="E76" s="189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4"/>
      <c r="AB76" s="24"/>
      <c r="AC76" s="24"/>
      <c r="AD76" s="21"/>
      <c r="AE76" s="22"/>
      <c r="AF76" s="5"/>
    </row>
    <row r="77" spans="2:31" s="2" customFormat="1" ht="11.25" customHeight="1" hidden="1">
      <c r="B77" s="23">
        <v>1</v>
      </c>
      <c r="C77" s="152" t="s">
        <v>38</v>
      </c>
      <c r="D77" s="152"/>
      <c r="E77" s="152"/>
      <c r="F77" s="152"/>
      <c r="G77" s="152"/>
      <c r="H77" s="152"/>
      <c r="I77" s="191" t="s">
        <v>27</v>
      </c>
      <c r="J77" s="191"/>
      <c r="K77" s="191"/>
      <c r="L77" s="152" t="s">
        <v>35</v>
      </c>
      <c r="M77" s="152"/>
      <c r="N77" s="152"/>
      <c r="O77" s="152"/>
      <c r="P77" s="152"/>
      <c r="Q77" s="152"/>
      <c r="R77" s="152"/>
      <c r="S77" s="152"/>
      <c r="T77" s="152"/>
      <c r="U77" s="12"/>
      <c r="V77" s="14"/>
      <c r="W77" s="13"/>
      <c r="X77" s="12"/>
      <c r="Y77" s="14"/>
      <c r="Z77" s="13"/>
      <c r="AA77" s="12"/>
      <c r="AB77" s="14"/>
      <c r="AC77" s="13"/>
      <c r="AD77" s="12"/>
      <c r="AE77" s="13"/>
    </row>
    <row r="78" spans="1:32" ht="11.25" customHeight="1" hidden="1">
      <c r="A78" s="5"/>
      <c r="B78" s="20"/>
      <c r="C78" s="189" t="s">
        <v>30</v>
      </c>
      <c r="D78" s="189"/>
      <c r="E78" s="189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2"/>
      <c r="AF78" s="5"/>
    </row>
    <row r="79" spans="2:31" s="2" customFormat="1" ht="11.25" customHeight="1" hidden="1">
      <c r="B79" s="23">
        <v>1</v>
      </c>
      <c r="C79" s="152" t="s">
        <v>39</v>
      </c>
      <c r="D79" s="152"/>
      <c r="E79" s="152"/>
      <c r="F79" s="152"/>
      <c r="G79" s="152"/>
      <c r="H79" s="152"/>
      <c r="I79" s="191" t="s">
        <v>32</v>
      </c>
      <c r="J79" s="191"/>
      <c r="K79" s="191"/>
      <c r="L79" s="152" t="s">
        <v>28</v>
      </c>
      <c r="M79" s="152"/>
      <c r="N79" s="152"/>
      <c r="O79" s="152"/>
      <c r="P79" s="152"/>
      <c r="Q79" s="152"/>
      <c r="R79" s="152"/>
      <c r="S79" s="152"/>
      <c r="T79" s="152"/>
      <c r="U79" s="12"/>
      <c r="V79" s="14"/>
      <c r="W79" s="13"/>
      <c r="X79" s="12"/>
      <c r="Y79" s="14"/>
      <c r="Z79" s="13"/>
      <c r="AA79" s="12"/>
      <c r="AB79" s="14"/>
      <c r="AC79" s="13"/>
      <c r="AD79" s="12"/>
      <c r="AE79" s="13"/>
    </row>
    <row r="80" spans="2:31" s="2" customFormat="1" ht="21.75" customHeight="1" hidden="1">
      <c r="B80" s="229" t="s">
        <v>50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</row>
    <row r="81" spans="1:32" ht="15.75" customHeight="1">
      <c r="A81" s="5"/>
      <c r="B81" s="226" t="s">
        <v>51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5"/>
    </row>
    <row r="82" spans="1:32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="35" customFormat="1" ht="6" customHeight="1"/>
    <row r="84" spans="2:31" s="35" customFormat="1" ht="7.5" customHeight="1" hidden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2:31" s="35" customFormat="1" ht="12.75" customHeight="1">
      <c r="B85" s="5"/>
      <c r="C85" s="158" t="s">
        <v>81</v>
      </c>
      <c r="D85" s="158"/>
      <c r="E85" s="158"/>
      <c r="F85" s="158"/>
      <c r="G85" s="159"/>
      <c r="H85" s="159"/>
      <c r="I85" s="159"/>
      <c r="J85" s="159"/>
      <c r="K85" s="159"/>
      <c r="L85" s="159"/>
      <c r="M85" s="5"/>
      <c r="N85" s="5"/>
      <c r="O85" s="5"/>
      <c r="P85" s="160" t="s">
        <v>82</v>
      </c>
      <c r="Q85" s="161"/>
      <c r="R85" s="161"/>
      <c r="S85" s="161"/>
      <c r="T85" s="161"/>
      <c r="U85" s="161"/>
      <c r="V85" s="161"/>
      <c r="W85" s="161"/>
      <c r="X85" s="161"/>
      <c r="Y85" s="5"/>
      <c r="Z85" s="5"/>
      <c r="AA85" s="5"/>
      <c r="AB85" s="5"/>
      <c r="AC85" s="5"/>
      <c r="AD85" s="5"/>
      <c r="AE85" s="5"/>
    </row>
    <row r="86" spans="2:31" s="35" customFormat="1" ht="8.25" customHeight="1">
      <c r="B86" s="5"/>
      <c r="C86" s="5"/>
      <c r="D86" s="5"/>
      <c r="E86" s="5"/>
      <c r="F86" s="5"/>
      <c r="G86" s="157" t="s">
        <v>53</v>
      </c>
      <c r="H86" s="157"/>
      <c r="I86" s="157"/>
      <c r="J86" s="157"/>
      <c r="K86" s="157"/>
      <c r="L86" s="157"/>
      <c r="M86" s="5"/>
      <c r="N86" s="5"/>
      <c r="O86" s="5"/>
      <c r="P86" s="157" t="s">
        <v>54</v>
      </c>
      <c r="Q86" s="157"/>
      <c r="R86" s="157"/>
      <c r="S86" s="157"/>
      <c r="T86" s="157"/>
      <c r="U86" s="157"/>
      <c r="V86" s="157"/>
      <c r="W86" s="157"/>
      <c r="X86" s="157"/>
      <c r="Y86" s="5"/>
      <c r="Z86" s="5"/>
      <c r="AA86" s="5"/>
      <c r="AB86" s="5"/>
      <c r="AC86" s="5"/>
      <c r="AD86" s="5"/>
      <c r="AE86" s="5"/>
    </row>
    <row r="88" spans="2:31" ht="11.25">
      <c r="B88" s="5"/>
      <c r="C88" s="158" t="s">
        <v>55</v>
      </c>
      <c r="D88" s="158"/>
      <c r="E88" s="158"/>
      <c r="F88" s="158"/>
      <c r="G88" s="159"/>
      <c r="H88" s="159"/>
      <c r="I88" s="159"/>
      <c r="J88" s="159"/>
      <c r="K88" s="159"/>
      <c r="L88" s="159"/>
      <c r="M88" s="5"/>
      <c r="N88" s="5"/>
      <c r="O88" s="5"/>
      <c r="P88" s="160" t="s">
        <v>56</v>
      </c>
      <c r="Q88" s="161"/>
      <c r="R88" s="161"/>
      <c r="S88" s="161"/>
      <c r="T88" s="161"/>
      <c r="U88" s="161"/>
      <c r="V88" s="161"/>
      <c r="W88" s="161"/>
      <c r="X88" s="161"/>
      <c r="Y88" s="5"/>
      <c r="Z88" s="5"/>
      <c r="AA88" s="5"/>
      <c r="AB88" s="5"/>
      <c r="AC88" s="5"/>
      <c r="AD88" s="5"/>
      <c r="AE88" s="5"/>
    </row>
    <row r="89" spans="2:31" ht="11.25">
      <c r="B89" s="5"/>
      <c r="C89" s="5"/>
      <c r="D89" s="5"/>
      <c r="E89" s="5"/>
      <c r="F89" s="5"/>
      <c r="G89" s="157" t="s">
        <v>53</v>
      </c>
      <c r="H89" s="157"/>
      <c r="I89" s="157"/>
      <c r="J89" s="157"/>
      <c r="K89" s="157"/>
      <c r="L89" s="157"/>
      <c r="M89" s="5"/>
      <c r="N89" s="5"/>
      <c r="O89" s="5"/>
      <c r="P89" s="157" t="s">
        <v>54</v>
      </c>
      <c r="Q89" s="157"/>
      <c r="R89" s="157"/>
      <c r="S89" s="157"/>
      <c r="T89" s="157"/>
      <c r="U89" s="157"/>
      <c r="V89" s="157"/>
      <c r="W89" s="157"/>
      <c r="X89" s="157"/>
      <c r="Y89" s="5"/>
      <c r="Z89" s="5"/>
      <c r="AA89" s="5"/>
      <c r="AB89" s="5"/>
      <c r="AC89" s="5"/>
      <c r="AD89" s="5"/>
      <c r="AE89" s="5"/>
    </row>
    <row r="90" spans="2:31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2:31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2:31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/>
  <mergeCells count="223">
    <mergeCell ref="Z45:AB45"/>
    <mergeCell ref="D47:L47"/>
    <mergeCell ref="M47:O47"/>
    <mergeCell ref="P47:Y47"/>
    <mergeCell ref="Z47:AB47"/>
    <mergeCell ref="AC47:AD47"/>
    <mergeCell ref="D46:AD46"/>
    <mergeCell ref="B49:AD49"/>
    <mergeCell ref="B7:Q7"/>
    <mergeCell ref="C85:F85"/>
    <mergeCell ref="G85:L85"/>
    <mergeCell ref="P85:X85"/>
    <mergeCell ref="C78:E78"/>
    <mergeCell ref="C79:H79"/>
    <mergeCell ref="I79:K79"/>
    <mergeCell ref="L79:T79"/>
    <mergeCell ref="B80:AE80"/>
    <mergeCell ref="B81:AE81"/>
    <mergeCell ref="C74:E74"/>
    <mergeCell ref="C75:H75"/>
    <mergeCell ref="I75:K75"/>
    <mergeCell ref="L75:T75"/>
    <mergeCell ref="C76:E76"/>
    <mergeCell ref="C77:H77"/>
    <mergeCell ref="I77:K77"/>
    <mergeCell ref="L77:T77"/>
    <mergeCell ref="C72:H72"/>
    <mergeCell ref="I72:K72"/>
    <mergeCell ref="L72:T72"/>
    <mergeCell ref="U72:W72"/>
    <mergeCell ref="AA72:AC72"/>
    <mergeCell ref="C73:AE73"/>
    <mergeCell ref="C70:H70"/>
    <mergeCell ref="I70:K70"/>
    <mergeCell ref="L70:T70"/>
    <mergeCell ref="U70:W70"/>
    <mergeCell ref="AA70:AC70"/>
    <mergeCell ref="C71:H71"/>
    <mergeCell ref="I71:K71"/>
    <mergeCell ref="L71:T71"/>
    <mergeCell ref="U71:W71"/>
    <mergeCell ref="AA71:AC71"/>
    <mergeCell ref="C68:H68"/>
    <mergeCell ref="I68:K68"/>
    <mergeCell ref="L68:T68"/>
    <mergeCell ref="U68:W68"/>
    <mergeCell ref="AA68:AC68"/>
    <mergeCell ref="C69:E69"/>
    <mergeCell ref="C66:E66"/>
    <mergeCell ref="C67:H67"/>
    <mergeCell ref="I67:K67"/>
    <mergeCell ref="L67:T67"/>
    <mergeCell ref="U67:W67"/>
    <mergeCell ref="AA67:AC67"/>
    <mergeCell ref="D62:AD62"/>
    <mergeCell ref="C63:AE63"/>
    <mergeCell ref="C64:E64"/>
    <mergeCell ref="C65:H65"/>
    <mergeCell ref="I65:K65"/>
    <mergeCell ref="L65:T65"/>
    <mergeCell ref="U65:W65"/>
    <mergeCell ref="AA65:AC65"/>
    <mergeCell ref="AA61:AC61"/>
    <mergeCell ref="B57:D57"/>
    <mergeCell ref="Q57:AF57"/>
    <mergeCell ref="D60:H60"/>
    <mergeCell ref="I60:K60"/>
    <mergeCell ref="L60:T60"/>
    <mergeCell ref="AD61:AE61"/>
    <mergeCell ref="D61:H61"/>
    <mergeCell ref="AD60:AE60"/>
    <mergeCell ref="X61:Z61"/>
    <mergeCell ref="C55:D55"/>
    <mergeCell ref="E55:G55"/>
    <mergeCell ref="H55:J55"/>
    <mergeCell ref="K55:M55"/>
    <mergeCell ref="N55:P55"/>
    <mergeCell ref="Q55:AF55"/>
    <mergeCell ref="C56:D56"/>
    <mergeCell ref="Q56:AF56"/>
    <mergeCell ref="AA60:AC60"/>
    <mergeCell ref="AD52:AE52"/>
    <mergeCell ref="B53:B54"/>
    <mergeCell ref="C53:D54"/>
    <mergeCell ref="E53:J53"/>
    <mergeCell ref="K53:P53"/>
    <mergeCell ref="Q53:AF54"/>
    <mergeCell ref="E54:G54"/>
    <mergeCell ref="H54:J54"/>
    <mergeCell ref="K54:M54"/>
    <mergeCell ref="N54:P54"/>
    <mergeCell ref="B48:AE48"/>
    <mergeCell ref="B51:AE51"/>
    <mergeCell ref="D43:L43"/>
    <mergeCell ref="M43:O43"/>
    <mergeCell ref="P43:Y43"/>
    <mergeCell ref="AC43:AD43"/>
    <mergeCell ref="C44:E44"/>
    <mergeCell ref="D45:L45"/>
    <mergeCell ref="M45:O45"/>
    <mergeCell ref="P45:Y45"/>
    <mergeCell ref="AC45:AD45"/>
    <mergeCell ref="C40:E40"/>
    <mergeCell ref="D41:L41"/>
    <mergeCell ref="M41:O41"/>
    <mergeCell ref="P41:Y41"/>
    <mergeCell ref="AC41:AD41"/>
    <mergeCell ref="C42:E42"/>
    <mergeCell ref="Z41:AB41"/>
    <mergeCell ref="D38:L38"/>
    <mergeCell ref="M38:O38"/>
    <mergeCell ref="P38:Y38"/>
    <mergeCell ref="Z38:AB38"/>
    <mergeCell ref="AC38:AD38"/>
    <mergeCell ref="C39:AD39"/>
    <mergeCell ref="D36:L36"/>
    <mergeCell ref="M36:O36"/>
    <mergeCell ref="P36:Y36"/>
    <mergeCell ref="Z36:AB36"/>
    <mergeCell ref="AC36:AD36"/>
    <mergeCell ref="D37:L37"/>
    <mergeCell ref="M37:O37"/>
    <mergeCell ref="P37:Y37"/>
    <mergeCell ref="Z37:AB37"/>
    <mergeCell ref="AC37:AD37"/>
    <mergeCell ref="D34:L34"/>
    <mergeCell ref="M34:O34"/>
    <mergeCell ref="P34:Y34"/>
    <mergeCell ref="Z34:AB34"/>
    <mergeCell ref="AC34:AD34"/>
    <mergeCell ref="C35:E35"/>
    <mergeCell ref="C32:E32"/>
    <mergeCell ref="D33:L33"/>
    <mergeCell ref="M33:O33"/>
    <mergeCell ref="P33:Y33"/>
    <mergeCell ref="Z33:AB33"/>
    <mergeCell ref="AC33:AD33"/>
    <mergeCell ref="C29:AD29"/>
    <mergeCell ref="C30:E30"/>
    <mergeCell ref="D31:L31"/>
    <mergeCell ref="M31:O31"/>
    <mergeCell ref="P31:Y31"/>
    <mergeCell ref="Z31:AB31"/>
    <mergeCell ref="AC31:AD31"/>
    <mergeCell ref="D27:L27"/>
    <mergeCell ref="M27:O27"/>
    <mergeCell ref="P27:Y27"/>
    <mergeCell ref="Z27:AB27"/>
    <mergeCell ref="AC27:AD27"/>
    <mergeCell ref="D28:AD28"/>
    <mergeCell ref="Q22:AF22"/>
    <mergeCell ref="D26:L26"/>
    <mergeCell ref="M26:O26"/>
    <mergeCell ref="P26:Y26"/>
    <mergeCell ref="Z26:AB26"/>
    <mergeCell ref="AC26:AD26"/>
    <mergeCell ref="C17:D17"/>
    <mergeCell ref="B22:D22"/>
    <mergeCell ref="E22:F22"/>
    <mergeCell ref="G22:I22"/>
    <mergeCell ref="J22:M22"/>
    <mergeCell ref="N22:P22"/>
    <mergeCell ref="N17:P17"/>
    <mergeCell ref="C20:D20"/>
    <mergeCell ref="E20:F20"/>
    <mergeCell ref="C15:D15"/>
    <mergeCell ref="E15:F15"/>
    <mergeCell ref="G15:I15"/>
    <mergeCell ref="J15:M15"/>
    <mergeCell ref="N15:P15"/>
    <mergeCell ref="Q15:AF15"/>
    <mergeCell ref="C14:D14"/>
    <mergeCell ref="E14:F14"/>
    <mergeCell ref="G14:I14"/>
    <mergeCell ref="J14:M14"/>
    <mergeCell ref="N14:P14"/>
    <mergeCell ref="Q14:AF14"/>
    <mergeCell ref="B9:Z9"/>
    <mergeCell ref="B10:AC10"/>
    <mergeCell ref="B12:B13"/>
    <mergeCell ref="C12:D13"/>
    <mergeCell ref="E12:F13"/>
    <mergeCell ref="G12:I13"/>
    <mergeCell ref="J12:P12"/>
    <mergeCell ref="Q12:AF13"/>
    <mergeCell ref="J13:M13"/>
    <mergeCell ref="N13:P13"/>
    <mergeCell ref="G89:L89"/>
    <mergeCell ref="P89:X89"/>
    <mergeCell ref="B50:AD50"/>
    <mergeCell ref="U3:AE3"/>
    <mergeCell ref="B4:AE4"/>
    <mergeCell ref="B6:N6"/>
    <mergeCell ref="R6:T6"/>
    <mergeCell ref="Q19:AF19"/>
    <mergeCell ref="P86:X86"/>
    <mergeCell ref="C88:F88"/>
    <mergeCell ref="G88:L88"/>
    <mergeCell ref="P88:X88"/>
    <mergeCell ref="U60:W60"/>
    <mergeCell ref="X60:Z60"/>
    <mergeCell ref="I61:K61"/>
    <mergeCell ref="L61:T61"/>
    <mergeCell ref="U61:W61"/>
    <mergeCell ref="G86:L86"/>
    <mergeCell ref="C21:D21"/>
    <mergeCell ref="N21:P21"/>
    <mergeCell ref="Q21:AF21"/>
    <mergeCell ref="C19:D19"/>
    <mergeCell ref="N19:P19"/>
    <mergeCell ref="Q20:AD20"/>
    <mergeCell ref="G20:I20"/>
    <mergeCell ref="J20:L20"/>
    <mergeCell ref="N20:O20"/>
    <mergeCell ref="Q17:AF17"/>
    <mergeCell ref="C16:D16"/>
    <mergeCell ref="N16:P16"/>
    <mergeCell ref="Q16:AF16"/>
    <mergeCell ref="C18:D18"/>
    <mergeCell ref="N18:P18"/>
    <mergeCell ref="Q18:A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SheetLayoutView="100" zoomScalePageLayoutView="0" workbookViewId="0" topLeftCell="A1">
      <selection activeCell="A5" sqref="A5:C5"/>
    </sheetView>
  </sheetViews>
  <sheetFormatPr defaultColWidth="11.66015625" defaultRowHeight="11.25"/>
  <cols>
    <col min="1" max="1" width="27.16015625" style="40" customWidth="1"/>
    <col min="2" max="2" width="61.5" style="40" customWidth="1"/>
    <col min="3" max="3" width="32.33203125" style="40" customWidth="1"/>
    <col min="4" max="4" width="13.66015625" style="40" bestFit="1" customWidth="1"/>
    <col min="5" max="5" width="29.5" style="40" customWidth="1"/>
    <col min="6" max="6" width="30.33203125" style="40" customWidth="1"/>
    <col min="7" max="16384" width="11.66015625" style="40" customWidth="1"/>
  </cols>
  <sheetData>
    <row r="1" ht="15" customHeight="1">
      <c r="C1" s="64" t="s">
        <v>144</v>
      </c>
    </row>
    <row r="2" ht="7.5" customHeight="1">
      <c r="C2" s="64"/>
    </row>
    <row r="3" spans="1:6" ht="34.5" customHeight="1">
      <c r="A3" s="238" t="s">
        <v>143</v>
      </c>
      <c r="B3" s="238"/>
      <c r="C3" s="238"/>
      <c r="D3" s="63"/>
      <c r="E3" s="63"/>
      <c r="F3" s="63"/>
    </row>
    <row r="4" spans="1:6" ht="15" customHeight="1">
      <c r="A4" s="239" t="s">
        <v>142</v>
      </c>
      <c r="B4" s="240"/>
      <c r="C4" s="241"/>
      <c r="D4" s="63"/>
      <c r="E4" s="63"/>
      <c r="F4" s="63"/>
    </row>
    <row r="5" spans="1:6" ht="15.75" customHeight="1">
      <c r="A5" s="238" t="s">
        <v>141</v>
      </c>
      <c r="B5" s="238"/>
      <c r="C5" s="238"/>
      <c r="D5" s="63"/>
      <c r="E5" s="63"/>
      <c r="F5" s="63"/>
    </row>
    <row r="6" spans="1:3" ht="24" customHeight="1" thickBot="1">
      <c r="A6" s="62"/>
      <c r="B6" s="62"/>
      <c r="C6" s="61"/>
    </row>
    <row r="7" spans="1:3" ht="20.25" customHeight="1" thickBot="1">
      <c r="A7" s="242" t="s">
        <v>140</v>
      </c>
      <c r="B7" s="243"/>
      <c r="C7" s="60" t="s">
        <v>139</v>
      </c>
    </row>
    <row r="8" spans="1:3" ht="12" customHeight="1">
      <c r="A8" s="244">
        <v>1</v>
      </c>
      <c r="B8" s="245"/>
      <c r="C8" s="59">
        <v>2</v>
      </c>
    </row>
    <row r="9" spans="1:3" ht="18" customHeight="1">
      <c r="A9" s="230" t="s">
        <v>138</v>
      </c>
      <c r="B9" s="231"/>
      <c r="C9" s="49">
        <f>731163*12</f>
        <v>8773956</v>
      </c>
    </row>
    <row r="10" spans="1:3" ht="18" customHeight="1">
      <c r="A10" s="54" t="s">
        <v>107</v>
      </c>
      <c r="B10" s="53" t="s">
        <v>137</v>
      </c>
      <c r="C10" s="49"/>
    </row>
    <row r="11" spans="1:3" ht="18" customHeight="1" hidden="1">
      <c r="A11" s="54" t="s">
        <v>116</v>
      </c>
      <c r="B11" s="53" t="s">
        <v>136</v>
      </c>
      <c r="C11" s="49"/>
    </row>
    <row r="12" spans="1:3" ht="18" customHeight="1" hidden="1">
      <c r="A12" s="54" t="s">
        <v>105</v>
      </c>
      <c r="B12" s="53" t="s">
        <v>135</v>
      </c>
      <c r="C12" s="49"/>
    </row>
    <row r="13" spans="1:3" ht="18" customHeight="1">
      <c r="A13" s="230" t="s">
        <v>134</v>
      </c>
      <c r="B13" s="231"/>
      <c r="C13" s="49">
        <f>117191*12</f>
        <v>1406292</v>
      </c>
    </row>
    <row r="14" spans="1:3" ht="18" customHeight="1">
      <c r="A14" s="54" t="s">
        <v>107</v>
      </c>
      <c r="B14" s="53" t="s">
        <v>133</v>
      </c>
      <c r="C14" s="49"/>
    </row>
    <row r="15" spans="1:3" ht="18" customHeight="1" hidden="1">
      <c r="A15" s="54" t="s">
        <v>105</v>
      </c>
      <c r="B15" s="53" t="s">
        <v>132</v>
      </c>
      <c r="C15" s="49"/>
    </row>
    <row r="16" spans="1:3" ht="18" customHeight="1">
      <c r="A16" s="58" t="s">
        <v>131</v>
      </c>
      <c r="B16" s="57" t="s">
        <v>130</v>
      </c>
      <c r="C16" s="49">
        <f>12605*12</f>
        <v>151260</v>
      </c>
    </row>
    <row r="17" spans="1:3" ht="18" customHeight="1">
      <c r="A17" s="230" t="s">
        <v>129</v>
      </c>
      <c r="B17" s="231"/>
      <c r="C17" s="49">
        <f>431438.46*12</f>
        <v>5177261.5200000005</v>
      </c>
    </row>
    <row r="18" spans="1:3" ht="18" customHeight="1">
      <c r="A18" s="54" t="s">
        <v>107</v>
      </c>
      <c r="B18" s="53" t="s">
        <v>128</v>
      </c>
      <c r="C18" s="49"/>
    </row>
    <row r="19" spans="1:3" ht="18" customHeight="1" hidden="1">
      <c r="A19" s="54" t="s">
        <v>114</v>
      </c>
      <c r="B19" s="53" t="s">
        <v>127</v>
      </c>
      <c r="C19" s="49"/>
    </row>
    <row r="20" spans="1:3" ht="18" customHeight="1">
      <c r="A20" s="230" t="s">
        <v>126</v>
      </c>
      <c r="B20" s="231"/>
      <c r="C20" s="49">
        <v>8278.2</v>
      </c>
    </row>
    <row r="21" spans="1:3" ht="18" customHeight="1">
      <c r="A21" s="54"/>
      <c r="B21" s="53" t="s">
        <v>125</v>
      </c>
      <c r="C21" s="49"/>
    </row>
    <row r="22" spans="1:3" ht="18" customHeight="1" hidden="1">
      <c r="A22" s="54" t="s">
        <v>116</v>
      </c>
      <c r="B22" s="53" t="s">
        <v>124</v>
      </c>
      <c r="C22" s="49"/>
    </row>
    <row r="23" spans="1:3" ht="18" customHeight="1" hidden="1">
      <c r="A23" s="54" t="s">
        <v>114</v>
      </c>
      <c r="B23" s="53" t="s">
        <v>123</v>
      </c>
      <c r="C23" s="49"/>
    </row>
    <row r="24" spans="1:3" ht="18" customHeight="1">
      <c r="A24" s="230" t="s">
        <v>122</v>
      </c>
      <c r="B24" s="231"/>
      <c r="C24" s="49">
        <v>17739</v>
      </c>
    </row>
    <row r="25" spans="1:3" ht="18" customHeight="1">
      <c r="A25" s="54"/>
      <c r="B25" s="53" t="s">
        <v>121</v>
      </c>
      <c r="C25" s="49"/>
    </row>
    <row r="26" spans="1:3" ht="18" customHeight="1" hidden="1">
      <c r="A26" s="54" t="s">
        <v>116</v>
      </c>
      <c r="B26" s="53" t="s">
        <v>120</v>
      </c>
      <c r="C26" s="49"/>
    </row>
    <row r="27" spans="1:3" ht="18" customHeight="1" hidden="1">
      <c r="A27" s="54" t="s">
        <v>114</v>
      </c>
      <c r="B27" s="53" t="s">
        <v>119</v>
      </c>
      <c r="C27" s="49"/>
    </row>
    <row r="28" spans="1:3" ht="18" customHeight="1">
      <c r="A28" s="230" t="s">
        <v>118</v>
      </c>
      <c r="B28" s="231"/>
      <c r="C28" s="49">
        <v>9398.4</v>
      </c>
    </row>
    <row r="29" spans="1:3" ht="18" customHeight="1">
      <c r="A29" s="54"/>
      <c r="B29" s="53" t="s">
        <v>117</v>
      </c>
      <c r="C29" s="49"/>
    </row>
    <row r="30" spans="1:3" ht="18" customHeight="1" hidden="1">
      <c r="A30" s="54" t="s">
        <v>116</v>
      </c>
      <c r="B30" s="53" t="s">
        <v>115</v>
      </c>
      <c r="C30" s="49"/>
    </row>
    <row r="31" spans="1:3" ht="18" customHeight="1" hidden="1">
      <c r="A31" s="54" t="s">
        <v>114</v>
      </c>
      <c r="B31" s="53" t="s">
        <v>113</v>
      </c>
      <c r="C31" s="49"/>
    </row>
    <row r="32" spans="1:3" ht="18" customHeight="1">
      <c r="A32" s="56" t="s">
        <v>112</v>
      </c>
      <c r="B32" s="55" t="s">
        <v>111</v>
      </c>
      <c r="C32" s="48">
        <v>5703071.4</v>
      </c>
    </row>
    <row r="33" spans="1:3" ht="18" customHeight="1" hidden="1">
      <c r="A33" s="54"/>
      <c r="B33" s="53" t="s">
        <v>110</v>
      </c>
      <c r="C33" s="49"/>
    </row>
    <row r="34" spans="1:3" ht="18" customHeight="1" hidden="1">
      <c r="A34" s="54"/>
      <c r="B34" s="53" t="s">
        <v>109</v>
      </c>
      <c r="C34" s="49"/>
    </row>
    <row r="35" spans="1:3" ht="18" customHeight="1">
      <c r="A35" s="230" t="s">
        <v>108</v>
      </c>
      <c r="B35" s="231"/>
      <c r="C35" s="52">
        <v>684000</v>
      </c>
    </row>
    <row r="36" spans="1:3" ht="18" customHeight="1">
      <c r="A36" s="54" t="s">
        <v>107</v>
      </c>
      <c r="B36" s="53" t="s">
        <v>106</v>
      </c>
      <c r="C36" s="52"/>
    </row>
    <row r="37" spans="1:3" ht="18" customHeight="1" hidden="1">
      <c r="A37" s="54" t="s">
        <v>105</v>
      </c>
      <c r="B37" s="53" t="s">
        <v>104</v>
      </c>
      <c r="C37" s="52"/>
    </row>
    <row r="38" spans="1:3" ht="18" customHeight="1" hidden="1">
      <c r="A38" s="54" t="s">
        <v>103</v>
      </c>
      <c r="B38" s="53" t="s">
        <v>102</v>
      </c>
      <c r="C38" s="52"/>
    </row>
    <row r="39" spans="1:3" ht="18" customHeight="1" hidden="1">
      <c r="A39" s="230" t="s">
        <v>101</v>
      </c>
      <c r="B39" s="234"/>
      <c r="C39" s="49"/>
    </row>
    <row r="40" spans="1:3" ht="18" customHeight="1" hidden="1">
      <c r="A40" s="230" t="s">
        <v>100</v>
      </c>
      <c r="B40" s="234"/>
      <c r="C40" s="49"/>
    </row>
    <row r="41" spans="1:3" ht="18" customHeight="1" hidden="1">
      <c r="A41" s="246" t="s">
        <v>99</v>
      </c>
      <c r="B41" s="247"/>
      <c r="C41" s="49"/>
    </row>
    <row r="42" spans="1:3" ht="18" customHeight="1" hidden="1">
      <c r="A42" s="230" t="s">
        <v>98</v>
      </c>
      <c r="B42" s="234"/>
      <c r="C42" s="49"/>
    </row>
    <row r="43" spans="1:3" ht="18" customHeight="1" hidden="1">
      <c r="A43" s="230" t="s">
        <v>97</v>
      </c>
      <c r="B43" s="234"/>
      <c r="C43" s="49"/>
    </row>
    <row r="44" spans="1:3" ht="18" customHeight="1" hidden="1">
      <c r="A44" s="230" t="s">
        <v>96</v>
      </c>
      <c r="B44" s="234"/>
      <c r="C44" s="49"/>
    </row>
    <row r="45" spans="1:3" ht="18" customHeight="1" hidden="1">
      <c r="A45" s="230" t="s">
        <v>95</v>
      </c>
      <c r="B45" s="234"/>
      <c r="C45" s="49"/>
    </row>
    <row r="46" spans="1:3" ht="18" customHeight="1">
      <c r="A46" s="230" t="s">
        <v>94</v>
      </c>
      <c r="B46" s="234"/>
      <c r="C46" s="49">
        <v>8615.2</v>
      </c>
    </row>
    <row r="47" spans="1:3" ht="18" customHeight="1" hidden="1">
      <c r="A47" s="51" t="s">
        <v>93</v>
      </c>
      <c r="B47" s="50"/>
      <c r="C47" s="49"/>
    </row>
    <row r="48" spans="1:3" ht="18" customHeight="1">
      <c r="A48" s="51" t="s">
        <v>92</v>
      </c>
      <c r="B48" s="50"/>
      <c r="C48" s="49"/>
    </row>
    <row r="49" spans="1:3" ht="18" customHeight="1">
      <c r="A49" s="235" t="s">
        <v>91</v>
      </c>
      <c r="B49" s="236"/>
      <c r="C49" s="48">
        <f>1968391.56-9.14-13.7-2061.4-770554.4-10500+219348.9</f>
        <v>1404601.8200000003</v>
      </c>
    </row>
    <row r="50" spans="1:3" ht="18" customHeight="1">
      <c r="A50" s="235" t="s">
        <v>90</v>
      </c>
      <c r="B50" s="237"/>
      <c r="C50" s="48">
        <f>1983466.96-2061.4-770554.4+10500+219348.9</f>
        <v>1440700.06</v>
      </c>
    </row>
    <row r="51" spans="1:3" ht="18" customHeight="1">
      <c r="A51" s="235" t="s">
        <v>89</v>
      </c>
      <c r="B51" s="237"/>
      <c r="C51" s="47">
        <f>410426.4</f>
        <v>410426.4</v>
      </c>
    </row>
    <row r="52" spans="1:6" ht="21.75" customHeight="1" thickBot="1">
      <c r="A52" s="232" t="s">
        <v>88</v>
      </c>
      <c r="B52" s="233"/>
      <c r="C52" s="46">
        <f>SUM(C9:C51)</f>
        <v>25195599.999999996</v>
      </c>
      <c r="E52" s="40">
        <v>25195600</v>
      </c>
      <c r="F52" s="42"/>
    </row>
    <row r="53" spans="1:3" ht="9.75" customHeight="1">
      <c r="A53" s="41"/>
      <c r="B53" s="41"/>
      <c r="C53" s="45"/>
    </row>
    <row r="54" spans="1:5" ht="39.75" customHeight="1">
      <c r="A54" s="44" t="s">
        <v>81</v>
      </c>
      <c r="B54" s="44"/>
      <c r="C54" s="43" t="s">
        <v>87</v>
      </c>
      <c r="E54" s="42">
        <f>C52-E52</f>
        <v>0</v>
      </c>
    </row>
    <row r="55" spans="1:6" ht="11.25" customHeight="1">
      <c r="A55" s="44"/>
      <c r="B55" s="44"/>
      <c r="C55" s="44"/>
      <c r="F55" s="42"/>
    </row>
    <row r="56" spans="1:5" ht="15.75" customHeight="1">
      <c r="A56" s="44"/>
      <c r="B56" s="44"/>
      <c r="E56" s="42"/>
    </row>
    <row r="57" spans="1:3" ht="15.75" customHeight="1">
      <c r="A57" s="44" t="s">
        <v>86</v>
      </c>
      <c r="B57" s="44"/>
      <c r="C57" s="43" t="s">
        <v>85</v>
      </c>
    </row>
    <row r="58" spans="1:6" ht="18">
      <c r="A58" s="41"/>
      <c r="B58" s="41"/>
      <c r="C58" s="41"/>
      <c r="F58" s="42"/>
    </row>
    <row r="59" spans="1:6" ht="18">
      <c r="A59" s="41"/>
      <c r="B59" s="41"/>
      <c r="C59" s="41"/>
      <c r="F59" s="42"/>
    </row>
    <row r="60" spans="1:3" ht="18">
      <c r="A60" s="41"/>
      <c r="B60" s="41"/>
      <c r="C60" s="41"/>
    </row>
    <row r="61" spans="1:3" ht="18">
      <c r="A61" s="41"/>
      <c r="B61" s="41"/>
      <c r="C61" s="41"/>
    </row>
    <row r="62" spans="1:3" ht="18">
      <c r="A62" s="41"/>
      <c r="B62" s="41"/>
      <c r="C62" s="41"/>
    </row>
    <row r="63" spans="1:3" ht="18">
      <c r="A63" s="41"/>
      <c r="B63" s="41"/>
      <c r="C63" s="41"/>
    </row>
    <row r="64" spans="1:3" ht="18">
      <c r="A64" s="41"/>
      <c r="B64" s="41"/>
      <c r="C64" s="41"/>
    </row>
    <row r="65" spans="1:3" ht="18">
      <c r="A65" s="41"/>
      <c r="B65" s="41"/>
      <c r="C65" s="41"/>
    </row>
    <row r="66" spans="1:3" ht="18">
      <c r="A66" s="41"/>
      <c r="B66" s="41"/>
      <c r="C66" s="41"/>
    </row>
    <row r="67" spans="1:3" ht="18">
      <c r="A67" s="41"/>
      <c r="B67" s="41"/>
      <c r="C67" s="41"/>
    </row>
    <row r="68" spans="1:3" ht="18">
      <c r="A68" s="41"/>
      <c r="B68" s="41"/>
      <c r="C68" s="41"/>
    </row>
    <row r="69" spans="1:3" ht="18">
      <c r="A69" s="41"/>
      <c r="B69" s="41"/>
      <c r="C69" s="41"/>
    </row>
    <row r="70" spans="1:3" ht="18">
      <c r="A70" s="41"/>
      <c r="B70" s="41"/>
      <c r="C70" s="41"/>
    </row>
    <row r="71" spans="1:3" ht="18">
      <c r="A71" s="41"/>
      <c r="B71" s="41"/>
      <c r="C71" s="41"/>
    </row>
    <row r="72" spans="1:3" ht="18">
      <c r="A72" s="41"/>
      <c r="B72" s="41"/>
      <c r="C72" s="41"/>
    </row>
    <row r="73" spans="1:3" ht="18">
      <c r="A73" s="41"/>
      <c r="B73" s="41"/>
      <c r="C73" s="41"/>
    </row>
    <row r="74" spans="1:3" ht="18">
      <c r="A74" s="41"/>
      <c r="B74" s="41"/>
      <c r="C74" s="41"/>
    </row>
    <row r="75" spans="1:3" ht="18">
      <c r="A75" s="41"/>
      <c r="B75" s="41"/>
      <c r="C75" s="41"/>
    </row>
    <row r="76" spans="1:3" ht="18">
      <c r="A76" s="41"/>
      <c r="B76" s="41"/>
      <c r="C76" s="41"/>
    </row>
    <row r="77" spans="1:3" ht="18">
      <c r="A77" s="41"/>
      <c r="B77" s="41"/>
      <c r="C77" s="41"/>
    </row>
    <row r="78" spans="1:3" ht="18">
      <c r="A78" s="41"/>
      <c r="B78" s="41"/>
      <c r="C78" s="41"/>
    </row>
    <row r="79" spans="1:3" ht="18">
      <c r="A79" s="41"/>
      <c r="B79" s="41"/>
      <c r="C79" s="41"/>
    </row>
    <row r="80" spans="1:3" ht="18">
      <c r="A80" s="41"/>
      <c r="B80" s="41"/>
      <c r="C80" s="41"/>
    </row>
    <row r="81" spans="1:3" ht="18">
      <c r="A81" s="41"/>
      <c r="B81" s="41"/>
      <c r="C81" s="41"/>
    </row>
    <row r="82" spans="1:3" ht="18">
      <c r="A82" s="41"/>
      <c r="B82" s="41"/>
      <c r="C82" s="41"/>
    </row>
    <row r="83" spans="1:3" ht="18">
      <c r="A83" s="41"/>
      <c r="B83" s="41"/>
      <c r="C83" s="41"/>
    </row>
    <row r="84" spans="1:3" ht="18">
      <c r="A84" s="41"/>
      <c r="B84" s="41"/>
      <c r="C84" s="41"/>
    </row>
    <row r="85" spans="1:3" ht="18">
      <c r="A85" s="41"/>
      <c r="B85" s="41"/>
      <c r="C85" s="41"/>
    </row>
    <row r="86" spans="1:3" ht="18">
      <c r="A86" s="41"/>
      <c r="B86" s="41"/>
      <c r="C86" s="41"/>
    </row>
    <row r="87" spans="1:3" ht="18">
      <c r="A87" s="41"/>
      <c r="B87" s="41"/>
      <c r="C87" s="41"/>
    </row>
    <row r="88" spans="1:3" ht="18">
      <c r="A88" s="41"/>
      <c r="B88" s="41"/>
      <c r="C88" s="41"/>
    </row>
    <row r="89" spans="1:3" ht="18">
      <c r="A89" s="41"/>
      <c r="B89" s="41"/>
      <c r="C89" s="41"/>
    </row>
    <row r="90" spans="1:3" ht="18">
      <c r="A90" s="41"/>
      <c r="B90" s="41"/>
      <c r="C90" s="41"/>
    </row>
    <row r="91" spans="1:3" ht="18">
      <c r="A91" s="41"/>
      <c r="B91" s="41"/>
      <c r="C91" s="41"/>
    </row>
    <row r="92" spans="1:3" ht="18">
      <c r="A92" s="41"/>
      <c r="B92" s="41"/>
      <c r="C92" s="41"/>
    </row>
    <row r="93" spans="1:3" ht="18">
      <c r="A93" s="41"/>
      <c r="B93" s="41"/>
      <c r="C93" s="41"/>
    </row>
    <row r="94" spans="1:3" ht="18">
      <c r="A94" s="41"/>
      <c r="B94" s="41"/>
      <c r="C94" s="41"/>
    </row>
  </sheetData>
  <sheetProtection/>
  <mergeCells count="24">
    <mergeCell ref="A24:B24"/>
    <mergeCell ref="A28:B28"/>
    <mergeCell ref="A39:B39"/>
    <mergeCell ref="A35:B35"/>
    <mergeCell ref="A44:B44"/>
    <mergeCell ref="A45:B45"/>
    <mergeCell ref="A40:B40"/>
    <mergeCell ref="A41:B41"/>
    <mergeCell ref="A3:C3"/>
    <mergeCell ref="A4:C4"/>
    <mergeCell ref="A5:C5"/>
    <mergeCell ref="A7:B7"/>
    <mergeCell ref="A8:B8"/>
    <mergeCell ref="A9:B9"/>
    <mergeCell ref="A13:B13"/>
    <mergeCell ref="A17:B17"/>
    <mergeCell ref="A52:B52"/>
    <mergeCell ref="A46:B46"/>
    <mergeCell ref="A49:B49"/>
    <mergeCell ref="A50:B50"/>
    <mergeCell ref="A42:B42"/>
    <mergeCell ref="A43:B43"/>
    <mergeCell ref="A51:B51"/>
    <mergeCell ref="A20:B20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A3" sqref="A3:D3"/>
    </sheetView>
  </sheetViews>
  <sheetFormatPr defaultColWidth="9.16015625" defaultRowHeight="11.25"/>
  <cols>
    <col min="1" max="1" width="54.83203125" style="66" customWidth="1"/>
    <col min="2" max="2" width="18.83203125" style="66" customWidth="1"/>
    <col min="3" max="3" width="34.33203125" style="66" customWidth="1"/>
    <col min="4" max="4" width="4.66015625" style="66" customWidth="1"/>
    <col min="5" max="5" width="11" style="66" customWidth="1"/>
    <col min="6" max="6" width="3.16015625" style="66" customWidth="1"/>
    <col min="7" max="16384" width="9.16015625" style="66" customWidth="1"/>
  </cols>
  <sheetData>
    <row r="1" spans="1:6" ht="36" customHeight="1">
      <c r="A1" s="248" t="s">
        <v>145</v>
      </c>
      <c r="B1" s="248"/>
      <c r="C1" s="248"/>
      <c r="D1" s="248"/>
      <c r="E1" s="65"/>
      <c r="F1" s="65"/>
    </row>
    <row r="2" spans="1:6" ht="18">
      <c r="A2" s="248" t="s">
        <v>146</v>
      </c>
      <c r="B2" s="248"/>
      <c r="C2" s="248"/>
      <c r="D2" s="248"/>
      <c r="E2" s="65"/>
      <c r="F2" s="65"/>
    </row>
    <row r="3" spans="1:6" ht="18">
      <c r="A3" s="248" t="s">
        <v>147</v>
      </c>
      <c r="B3" s="248"/>
      <c r="C3" s="248"/>
      <c r="D3" s="248"/>
      <c r="E3" s="65"/>
      <c r="F3" s="65"/>
    </row>
    <row r="4" spans="1:6" ht="42" customHeight="1">
      <c r="A4" s="249" t="s">
        <v>148</v>
      </c>
      <c r="B4" s="250"/>
      <c r="C4" s="250"/>
      <c r="D4" s="250"/>
      <c r="E4" s="41"/>
      <c r="F4" s="41"/>
    </row>
    <row r="5" spans="1:6" ht="18">
      <c r="A5" s="40"/>
      <c r="B5" s="41"/>
      <c r="C5" s="40"/>
      <c r="D5" s="40"/>
      <c r="E5" s="41"/>
      <c r="F5" s="41"/>
    </row>
    <row r="7" spans="1:3" ht="25.5">
      <c r="A7" s="67" t="s">
        <v>149</v>
      </c>
      <c r="B7" s="68"/>
      <c r="C7" s="69">
        <f>'2111'!C52-695272.5</f>
        <v>24500327.499999996</v>
      </c>
    </row>
    <row r="8" spans="1:3" ht="25.5">
      <c r="A8" s="70" t="s">
        <v>150</v>
      </c>
      <c r="C8" s="69">
        <v>58472.42</v>
      </c>
    </row>
    <row r="9" spans="1:3" ht="28.5" customHeight="1">
      <c r="A9" s="71" t="s">
        <v>151</v>
      </c>
      <c r="B9" s="68"/>
      <c r="C9" s="72">
        <f>C7*0.22</f>
        <v>5390072.049999999</v>
      </c>
    </row>
    <row r="10" spans="1:3" ht="17.25" customHeight="1">
      <c r="A10" s="67" t="s">
        <v>152</v>
      </c>
      <c r="B10" s="68"/>
      <c r="C10" s="73">
        <v>0</v>
      </c>
    </row>
    <row r="11" spans="1:3" ht="24.75" customHeight="1">
      <c r="A11" s="67" t="s">
        <v>153</v>
      </c>
      <c r="B11" s="69"/>
      <c r="C11" s="69">
        <f>498307*22%-0.05</f>
        <v>109627.48999999999</v>
      </c>
    </row>
    <row r="12" spans="1:3" ht="25.5" customHeight="1">
      <c r="A12" s="68" t="s">
        <v>154</v>
      </c>
      <c r="B12" s="68"/>
      <c r="C12" s="74">
        <f>C8+C9+C11+0.04</f>
        <v>5558171.999999999</v>
      </c>
    </row>
    <row r="13" ht="21.75" customHeight="1">
      <c r="C13" s="75"/>
    </row>
    <row r="16" spans="1:6" ht="15">
      <c r="A16" s="41" t="s">
        <v>81</v>
      </c>
      <c r="B16" s="41"/>
      <c r="C16" s="251" t="s">
        <v>155</v>
      </c>
      <c r="D16" s="251"/>
      <c r="E16" s="251"/>
      <c r="F16" s="251"/>
    </row>
    <row r="17" spans="1:6" ht="15">
      <c r="A17" s="41"/>
      <c r="B17" s="41"/>
      <c r="D17" s="41"/>
      <c r="E17" s="41"/>
      <c r="F17" s="41"/>
    </row>
    <row r="18" spans="1:6" ht="15">
      <c r="A18" s="41"/>
      <c r="B18" s="41"/>
      <c r="C18" s="251"/>
      <c r="D18" s="251"/>
      <c r="E18" s="251"/>
      <c r="F18" s="251"/>
    </row>
    <row r="19" spans="1:6" ht="15">
      <c r="A19" s="41" t="str">
        <f>'2111'!A57</f>
        <v>Начальник планового відділу</v>
      </c>
      <c r="B19" s="41"/>
      <c r="C19" s="41" t="str">
        <f>'2111'!C57</f>
        <v>Н.Г. Федоровська</v>
      </c>
      <c r="D19" s="41"/>
      <c r="E19" s="41"/>
      <c r="F19" s="41"/>
    </row>
    <row r="21" ht="12.75">
      <c r="C21" s="76"/>
    </row>
    <row r="22" ht="12.75">
      <c r="A22" s="77"/>
    </row>
    <row r="23" ht="12.75">
      <c r="C23" s="76"/>
    </row>
  </sheetData>
  <sheetProtection/>
  <mergeCells count="6">
    <mergeCell ref="A1:D1"/>
    <mergeCell ref="A2:D2"/>
    <mergeCell ref="A3:D3"/>
    <mergeCell ref="A4:D4"/>
    <mergeCell ref="C16:F16"/>
    <mergeCell ref="C18:F18"/>
  </mergeCells>
  <printOptions horizontalCentered="1"/>
  <pageMargins left="0.7874015748031497" right="0.1968503937007874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1">
      <selection activeCell="K23" sqref="K23"/>
    </sheetView>
  </sheetViews>
  <sheetFormatPr defaultColWidth="9.16015625" defaultRowHeight="11.25"/>
  <cols>
    <col min="1" max="1" width="54.5" style="44" customWidth="1"/>
    <col min="2" max="2" width="15.5" style="44" customWidth="1"/>
    <col min="3" max="3" width="20.66015625" style="44" customWidth="1"/>
    <col min="4" max="4" width="27.83203125" style="44" customWidth="1"/>
    <col min="5" max="5" width="22.66015625" style="44" hidden="1" customWidth="1"/>
    <col min="6" max="6" width="32" style="44" hidden="1" customWidth="1"/>
    <col min="7" max="9" width="0" style="44" hidden="1" customWidth="1"/>
    <col min="10" max="10" width="9.16015625" style="44" customWidth="1"/>
    <col min="11" max="11" width="24.83203125" style="44" customWidth="1"/>
    <col min="12" max="16384" width="9.16015625" style="44" customWidth="1"/>
  </cols>
  <sheetData>
    <row r="1" ht="12" customHeight="1">
      <c r="D1" s="43"/>
    </row>
    <row r="2" spans="1:4" ht="41.25" customHeight="1">
      <c r="A2" s="252" t="s">
        <v>156</v>
      </c>
      <c r="B2" s="253"/>
      <c r="C2" s="253"/>
      <c r="D2" s="253"/>
    </row>
    <row r="3" spans="1:4" ht="15.75">
      <c r="A3" s="254" t="s">
        <v>256</v>
      </c>
      <c r="B3" s="255"/>
      <c r="C3" s="255"/>
      <c r="D3" s="255"/>
    </row>
    <row r="4" spans="1:4" ht="42.75" customHeight="1">
      <c r="A4" s="252" t="s">
        <v>158</v>
      </c>
      <c r="B4" s="253"/>
      <c r="C4" s="253"/>
      <c r="D4" s="253"/>
    </row>
    <row r="5" spans="1:4" ht="12" customHeight="1" thickBot="1">
      <c r="A5" s="78"/>
      <c r="B5" s="78"/>
      <c r="C5" s="78"/>
      <c r="D5" s="43" t="s">
        <v>159</v>
      </c>
    </row>
    <row r="6" spans="1:4" ht="15.75">
      <c r="A6" s="256" t="s">
        <v>160</v>
      </c>
      <c r="B6" s="259" t="s">
        <v>161</v>
      </c>
      <c r="C6" s="260"/>
      <c r="D6" s="261"/>
    </row>
    <row r="7" spans="1:4" ht="18.75" customHeight="1">
      <c r="A7" s="257"/>
      <c r="B7" s="262" t="s">
        <v>162</v>
      </c>
      <c r="C7" s="264" t="s">
        <v>163</v>
      </c>
      <c r="D7" s="266" t="s">
        <v>164</v>
      </c>
    </row>
    <row r="8" spans="1:4" ht="13.5" customHeight="1" thickBot="1">
      <c r="A8" s="258"/>
      <c r="B8" s="263"/>
      <c r="C8" s="265"/>
      <c r="D8" s="267"/>
    </row>
    <row r="9" spans="1:6" ht="18" customHeight="1">
      <c r="A9" s="79" t="s">
        <v>259</v>
      </c>
      <c r="B9" s="80">
        <v>1</v>
      </c>
      <c r="C9" s="81">
        <v>700</v>
      </c>
      <c r="D9" s="82">
        <f aca="true" t="shared" si="0" ref="D9:D17">B9*C9</f>
        <v>700</v>
      </c>
      <c r="E9" s="44" t="s">
        <v>165</v>
      </c>
      <c r="F9" s="44" t="s">
        <v>166</v>
      </c>
    </row>
    <row r="10" spans="1:6" ht="19.5" customHeight="1">
      <c r="A10" s="83" t="s">
        <v>205</v>
      </c>
      <c r="B10" s="84">
        <f>1+1</f>
        <v>2</v>
      </c>
      <c r="C10" s="85">
        <v>2000</v>
      </c>
      <c r="D10" s="86">
        <f t="shared" si="0"/>
        <v>4000</v>
      </c>
      <c r="E10" s="44" t="s">
        <v>167</v>
      </c>
      <c r="F10" s="44" t="s">
        <v>168</v>
      </c>
    </row>
    <row r="11" spans="1:4" ht="18" customHeight="1" hidden="1">
      <c r="A11" s="83" t="s">
        <v>169</v>
      </c>
      <c r="B11" s="84"/>
      <c r="C11" s="87">
        <v>6.5</v>
      </c>
      <c r="D11" s="86">
        <f t="shared" si="0"/>
        <v>0</v>
      </c>
    </row>
    <row r="12" spans="1:4" ht="18" customHeight="1" hidden="1">
      <c r="A12" s="83" t="s">
        <v>170</v>
      </c>
      <c r="B12" s="84"/>
      <c r="C12" s="85">
        <v>15</v>
      </c>
      <c r="D12" s="86">
        <f t="shared" si="0"/>
        <v>0</v>
      </c>
    </row>
    <row r="13" spans="1:4" ht="18" customHeight="1" hidden="1">
      <c r="A13" s="83" t="s">
        <v>171</v>
      </c>
      <c r="B13" s="84"/>
      <c r="C13" s="85">
        <v>23</v>
      </c>
      <c r="D13" s="86">
        <f t="shared" si="0"/>
        <v>0</v>
      </c>
    </row>
    <row r="14" spans="1:4" ht="18" customHeight="1" hidden="1">
      <c r="A14" s="83" t="s">
        <v>172</v>
      </c>
      <c r="B14" s="84"/>
      <c r="C14" s="85">
        <v>20</v>
      </c>
      <c r="D14" s="86">
        <f t="shared" si="0"/>
        <v>0</v>
      </c>
    </row>
    <row r="15" spans="1:6" ht="18" customHeight="1">
      <c r="A15" s="83" t="s">
        <v>257</v>
      </c>
      <c r="B15" s="84">
        <v>1</v>
      </c>
      <c r="C15" s="88">
        <v>3200</v>
      </c>
      <c r="D15" s="89">
        <f t="shared" si="0"/>
        <v>3200</v>
      </c>
      <c r="E15" s="44" t="s">
        <v>173</v>
      </c>
      <c r="F15" s="44" t="s">
        <v>174</v>
      </c>
    </row>
    <row r="16" spans="1:6" ht="18" customHeight="1">
      <c r="A16" s="83" t="s">
        <v>258</v>
      </c>
      <c r="B16" s="84">
        <v>3</v>
      </c>
      <c r="C16" s="87">
        <f>D16/B16</f>
        <v>366.6666666666667</v>
      </c>
      <c r="D16" s="86">
        <v>1100</v>
      </c>
      <c r="E16" s="44" t="s">
        <v>175</v>
      </c>
      <c r="F16" s="44" t="s">
        <v>176</v>
      </c>
    </row>
    <row r="17" spans="1:6" ht="18" customHeight="1">
      <c r="A17" s="83" t="s">
        <v>177</v>
      </c>
      <c r="B17" s="84">
        <v>12</v>
      </c>
      <c r="C17" s="85">
        <v>1100</v>
      </c>
      <c r="D17" s="86">
        <f t="shared" si="0"/>
        <v>13200</v>
      </c>
      <c r="E17" s="44" t="s">
        <v>178</v>
      </c>
      <c r="F17" s="44" t="s">
        <v>179</v>
      </c>
    </row>
    <row r="18" spans="1:6" ht="18" customHeight="1">
      <c r="A18" s="83" t="s">
        <v>180</v>
      </c>
      <c r="B18" s="84">
        <f>'[1]Додаток 2'!B39</f>
        <v>23166.833333333336</v>
      </c>
      <c r="C18" s="90"/>
      <c r="D18" s="86">
        <f>'[1]Додаток 2'!D39</f>
        <v>104942.16666666666</v>
      </c>
      <c r="E18" s="44" t="s">
        <v>165</v>
      </c>
      <c r="F18" s="44" t="s">
        <v>166</v>
      </c>
    </row>
    <row r="19" spans="1:6" ht="18" customHeight="1">
      <c r="A19" s="83" t="s">
        <v>181</v>
      </c>
      <c r="B19" s="84">
        <f>28/4</f>
        <v>7</v>
      </c>
      <c r="C19" s="85">
        <v>125</v>
      </c>
      <c r="D19" s="86">
        <f aca="true" t="shared" si="1" ref="D19:D33">B19*C19</f>
        <v>875</v>
      </c>
      <c r="E19" s="44" t="s">
        <v>182</v>
      </c>
      <c r="F19" s="44" t="s">
        <v>183</v>
      </c>
    </row>
    <row r="20" spans="1:6" ht="18" customHeight="1">
      <c r="A20" s="83" t="s">
        <v>184</v>
      </c>
      <c r="B20" s="84">
        <f>940/3</f>
        <v>313.3333333333333</v>
      </c>
      <c r="C20" s="87">
        <v>45</v>
      </c>
      <c r="D20" s="86">
        <f t="shared" si="1"/>
        <v>14100</v>
      </c>
      <c r="E20" s="44" t="s">
        <v>185</v>
      </c>
      <c r="F20" s="44" t="s">
        <v>186</v>
      </c>
    </row>
    <row r="21" spans="1:4" ht="18" customHeight="1" hidden="1">
      <c r="A21" s="83" t="s">
        <v>187</v>
      </c>
      <c r="B21" s="84"/>
      <c r="C21" s="87">
        <v>500</v>
      </c>
      <c r="D21" s="86">
        <f t="shared" si="1"/>
        <v>0</v>
      </c>
    </row>
    <row r="22" spans="1:6" ht="18" customHeight="1">
      <c r="A22" s="83" t="s">
        <v>188</v>
      </c>
      <c r="B22" s="84">
        <v>1</v>
      </c>
      <c r="C22" s="87">
        <v>100</v>
      </c>
      <c r="D22" s="86">
        <f t="shared" si="1"/>
        <v>100</v>
      </c>
      <c r="E22" s="44" t="s">
        <v>189</v>
      </c>
      <c r="F22" s="44" t="s">
        <v>190</v>
      </c>
    </row>
    <row r="23" spans="1:6" ht="18" customHeight="1">
      <c r="A23" s="83" t="s">
        <v>191</v>
      </c>
      <c r="B23" s="84">
        <f>32/2</f>
        <v>16</v>
      </c>
      <c r="C23" s="85">
        <v>100</v>
      </c>
      <c r="D23" s="86">
        <f t="shared" si="1"/>
        <v>1600</v>
      </c>
      <c r="E23" s="44" t="s">
        <v>182</v>
      </c>
      <c r="F23" s="44" t="s">
        <v>183</v>
      </c>
    </row>
    <row r="24" spans="1:6" ht="18" customHeight="1">
      <c r="A24" s="83" t="s">
        <v>192</v>
      </c>
      <c r="B24" s="84">
        <v>12000</v>
      </c>
      <c r="C24" s="87">
        <v>4</v>
      </c>
      <c r="D24" s="86">
        <f t="shared" si="1"/>
        <v>48000</v>
      </c>
      <c r="E24" s="44" t="s">
        <v>193</v>
      </c>
      <c r="F24" s="44" t="s">
        <v>192</v>
      </c>
    </row>
    <row r="25" spans="1:4" ht="18" customHeight="1" hidden="1">
      <c r="A25" s="83" t="s">
        <v>194</v>
      </c>
      <c r="B25" s="84"/>
      <c r="C25" s="85">
        <v>1250</v>
      </c>
      <c r="D25" s="86">
        <f t="shared" si="1"/>
        <v>0</v>
      </c>
    </row>
    <row r="26" spans="1:6" ht="18" customHeight="1">
      <c r="A26" s="83" t="s">
        <v>195</v>
      </c>
      <c r="B26" s="84">
        <v>2</v>
      </c>
      <c r="C26" s="85">
        <v>25</v>
      </c>
      <c r="D26" s="86">
        <f t="shared" si="1"/>
        <v>50</v>
      </c>
      <c r="E26" s="44" t="s">
        <v>196</v>
      </c>
      <c r="F26" s="44" t="s">
        <v>197</v>
      </c>
    </row>
    <row r="27" spans="1:6" ht="18" customHeight="1">
      <c r="A27" s="83" t="s">
        <v>198</v>
      </c>
      <c r="B27" s="84">
        <v>24</v>
      </c>
      <c r="C27" s="87">
        <v>25</v>
      </c>
      <c r="D27" s="86">
        <f t="shared" si="1"/>
        <v>600</v>
      </c>
      <c r="E27" s="44" t="s">
        <v>199</v>
      </c>
      <c r="F27" s="44" t="s">
        <v>200</v>
      </c>
    </row>
    <row r="28" spans="1:6" ht="18" customHeight="1">
      <c r="A28" s="83" t="s">
        <v>201</v>
      </c>
      <c r="B28" s="84">
        <f>60</f>
        <v>60</v>
      </c>
      <c r="C28" s="87">
        <v>25</v>
      </c>
      <c r="D28" s="86">
        <f t="shared" si="1"/>
        <v>1500</v>
      </c>
      <c r="E28" s="44" t="s">
        <v>199</v>
      </c>
      <c r="F28" s="44" t="s">
        <v>200</v>
      </c>
    </row>
    <row r="29" spans="1:6" ht="18" customHeight="1">
      <c r="A29" s="83" t="s">
        <v>202</v>
      </c>
      <c r="B29" s="84">
        <f>47-27</f>
        <v>20</v>
      </c>
      <c r="C29" s="85">
        <v>235</v>
      </c>
      <c r="D29" s="86">
        <f t="shared" si="1"/>
        <v>4700</v>
      </c>
      <c r="E29" s="44" t="s">
        <v>203</v>
      </c>
      <c r="F29" s="44" t="s">
        <v>204</v>
      </c>
    </row>
    <row r="30" spans="1:4" ht="18.75" customHeight="1" hidden="1">
      <c r="A30" s="83" t="s">
        <v>205</v>
      </c>
      <c r="B30" s="84"/>
      <c r="C30" s="85">
        <v>1500</v>
      </c>
      <c r="D30" s="86">
        <f t="shared" si="1"/>
        <v>0</v>
      </c>
    </row>
    <row r="31" spans="1:6" ht="18" customHeight="1">
      <c r="A31" s="83" t="s">
        <v>206</v>
      </c>
      <c r="B31" s="84">
        <f>'[1]Додаток 2 ЦР'!I94/5</f>
        <v>14</v>
      </c>
      <c r="C31" s="87">
        <v>15</v>
      </c>
      <c r="D31" s="86">
        <f t="shared" si="1"/>
        <v>210</v>
      </c>
      <c r="E31" s="44" t="s">
        <v>165</v>
      </c>
      <c r="F31" s="44" t="s">
        <v>166</v>
      </c>
    </row>
    <row r="32" spans="1:4" ht="18" customHeight="1" hidden="1">
      <c r="A32" s="83" t="s">
        <v>207</v>
      </c>
      <c r="B32" s="84"/>
      <c r="C32" s="87">
        <v>14</v>
      </c>
      <c r="D32" s="86">
        <f t="shared" si="1"/>
        <v>0</v>
      </c>
    </row>
    <row r="33" spans="1:6" ht="18" customHeight="1">
      <c r="A33" s="83" t="s">
        <v>208</v>
      </c>
      <c r="B33" s="84">
        <v>3</v>
      </c>
      <c r="C33" s="87">
        <v>120</v>
      </c>
      <c r="D33" s="86">
        <f t="shared" si="1"/>
        <v>360</v>
      </c>
      <c r="E33" s="44" t="s">
        <v>165</v>
      </c>
      <c r="F33" s="44" t="s">
        <v>166</v>
      </c>
    </row>
    <row r="34" spans="1:6" ht="18" customHeight="1">
      <c r="A34" s="83" t="s">
        <v>209</v>
      </c>
      <c r="B34" s="84">
        <v>139</v>
      </c>
      <c r="C34" s="87">
        <v>395</v>
      </c>
      <c r="D34" s="86">
        <f>B34*C34</f>
        <v>54905</v>
      </c>
      <c r="E34" s="44" t="s">
        <v>165</v>
      </c>
      <c r="F34" s="44" t="s">
        <v>166</v>
      </c>
    </row>
    <row r="35" spans="1:6" ht="18" customHeight="1">
      <c r="A35" s="83" t="s">
        <v>210</v>
      </c>
      <c r="B35" s="84">
        <v>3640</v>
      </c>
      <c r="C35" s="87">
        <v>24</v>
      </c>
      <c r="D35" s="86">
        <f>B35*C35+0.2</f>
        <v>87360.2</v>
      </c>
      <c r="E35" s="44" t="s">
        <v>165</v>
      </c>
      <c r="F35" s="44" t="s">
        <v>166</v>
      </c>
    </row>
    <row r="36" spans="1:4" ht="49.5" customHeight="1">
      <c r="A36" s="91" t="s">
        <v>211</v>
      </c>
      <c r="B36" s="92"/>
      <c r="C36" s="93"/>
      <c r="D36" s="94">
        <v>15000</v>
      </c>
    </row>
    <row r="37" spans="1:4" ht="15.75">
      <c r="A37" s="95" t="s">
        <v>212</v>
      </c>
      <c r="B37" s="92">
        <v>60</v>
      </c>
      <c r="C37" s="93">
        <v>25</v>
      </c>
      <c r="D37" s="94">
        <f>B37*C37</f>
        <v>1500</v>
      </c>
    </row>
    <row r="38" spans="1:4" ht="15.75">
      <c r="A38" s="95" t="s">
        <v>213</v>
      </c>
      <c r="B38" s="92">
        <v>60</v>
      </c>
      <c r="C38" s="93">
        <v>20</v>
      </c>
      <c r="D38" s="94">
        <f>B38*C38</f>
        <v>1200</v>
      </c>
    </row>
    <row r="39" spans="1:4" ht="15.75">
      <c r="A39" s="95" t="s">
        <v>214</v>
      </c>
      <c r="B39" s="92">
        <v>3</v>
      </c>
      <c r="C39" s="93">
        <v>1500</v>
      </c>
      <c r="D39" s="94">
        <f>B39*C39</f>
        <v>4500</v>
      </c>
    </row>
    <row r="40" spans="1:6" ht="18" customHeight="1">
      <c r="A40" s="83" t="s">
        <v>215</v>
      </c>
      <c r="B40" s="92">
        <f>72/2</f>
        <v>36</v>
      </c>
      <c r="C40" s="93">
        <v>25</v>
      </c>
      <c r="D40" s="94">
        <f aca="true" t="shared" si="2" ref="D40:D48">B40*C40</f>
        <v>900</v>
      </c>
      <c r="E40" s="44" t="s">
        <v>196</v>
      </c>
      <c r="F40" s="44" t="s">
        <v>197</v>
      </c>
    </row>
    <row r="41" spans="1:6" ht="15.75">
      <c r="A41" s="96" t="s">
        <v>216</v>
      </c>
      <c r="B41" s="90">
        <v>3</v>
      </c>
      <c r="C41" s="85">
        <v>30</v>
      </c>
      <c r="D41" s="94">
        <f t="shared" si="2"/>
        <v>90</v>
      </c>
      <c r="E41" s="44" t="s">
        <v>196</v>
      </c>
      <c r="F41" s="44" t="s">
        <v>197</v>
      </c>
    </row>
    <row r="42" spans="1:6" ht="15.75">
      <c r="A42" s="97" t="s">
        <v>217</v>
      </c>
      <c r="B42" s="90">
        <v>1</v>
      </c>
      <c r="C42" s="85">
        <v>300</v>
      </c>
      <c r="D42" s="85">
        <f t="shared" si="2"/>
        <v>300</v>
      </c>
      <c r="E42" s="44" t="s">
        <v>218</v>
      </c>
      <c r="F42" s="98" t="s">
        <v>219</v>
      </c>
    </row>
    <row r="43" spans="1:6" ht="15.75" hidden="1">
      <c r="A43" s="97" t="s">
        <v>220</v>
      </c>
      <c r="B43" s="90"/>
      <c r="C43" s="85">
        <v>5900</v>
      </c>
      <c r="D43" s="85">
        <f t="shared" si="2"/>
        <v>0</v>
      </c>
      <c r="F43" s="98"/>
    </row>
    <row r="44" spans="1:6" ht="15.75">
      <c r="A44" s="97" t="s">
        <v>221</v>
      </c>
      <c r="B44" s="90">
        <f>'[1]Додаток 2 ЦР'!I123/2</f>
        <v>425</v>
      </c>
      <c r="C44" s="87">
        <v>10</v>
      </c>
      <c r="D44" s="85">
        <f>B44*C44-37.03-0.24</f>
        <v>4212.7300000000005</v>
      </c>
      <c r="E44" s="44" t="s">
        <v>222</v>
      </c>
      <c r="F44" s="99" t="s">
        <v>223</v>
      </c>
    </row>
    <row r="45" spans="1:6" ht="15.75">
      <c r="A45" s="97" t="s">
        <v>224</v>
      </c>
      <c r="B45" s="90">
        <f>15</f>
        <v>15</v>
      </c>
      <c r="C45" s="85">
        <v>360</v>
      </c>
      <c r="D45" s="85">
        <f t="shared" si="2"/>
        <v>5400</v>
      </c>
      <c r="E45" s="44" t="s">
        <v>225</v>
      </c>
      <c r="F45" s="99" t="s">
        <v>226</v>
      </c>
    </row>
    <row r="46" spans="1:4" ht="15.75" hidden="1">
      <c r="A46" s="97" t="s">
        <v>227</v>
      </c>
      <c r="B46" s="90"/>
      <c r="C46" s="85">
        <v>180</v>
      </c>
      <c r="D46" s="85">
        <f t="shared" si="2"/>
        <v>0</v>
      </c>
    </row>
    <row r="47" spans="1:6" ht="15.75">
      <c r="A47" s="97" t="s">
        <v>228</v>
      </c>
      <c r="B47" s="90">
        <f>47-27</f>
        <v>20</v>
      </c>
      <c r="C47" s="85">
        <v>170</v>
      </c>
      <c r="D47" s="85">
        <f t="shared" si="2"/>
        <v>3400</v>
      </c>
      <c r="E47" s="44" t="s">
        <v>182</v>
      </c>
      <c r="F47" s="44" t="s">
        <v>183</v>
      </c>
    </row>
    <row r="48" spans="1:6" ht="15.75">
      <c r="A48" s="97" t="s">
        <v>229</v>
      </c>
      <c r="B48" s="90">
        <v>3</v>
      </c>
      <c r="C48" s="85">
        <v>150</v>
      </c>
      <c r="D48" s="85">
        <f t="shared" si="2"/>
        <v>450</v>
      </c>
      <c r="E48" s="44" t="s">
        <v>189</v>
      </c>
      <c r="F48" s="44" t="s">
        <v>190</v>
      </c>
    </row>
    <row r="49" spans="1:6" ht="15.75">
      <c r="A49" s="97" t="s">
        <v>230</v>
      </c>
      <c r="B49" s="90">
        <f>'[1]Додаток 2 ЦР'!I157-1450-1817</f>
        <v>33183</v>
      </c>
      <c r="C49" s="87">
        <v>1.8</v>
      </c>
      <c r="D49" s="85">
        <f>B49*C49+0.5</f>
        <v>59729.9</v>
      </c>
      <c r="E49" s="44" t="s">
        <v>165</v>
      </c>
      <c r="F49" s="44" t="s">
        <v>166</v>
      </c>
    </row>
    <row r="50" spans="1:6" ht="16.5" thickBot="1">
      <c r="A50" s="97" t="s">
        <v>231</v>
      </c>
      <c r="B50" s="90">
        <v>60</v>
      </c>
      <c r="C50" s="85">
        <v>12</v>
      </c>
      <c r="D50" s="85">
        <f>B50*C50</f>
        <v>720</v>
      </c>
      <c r="E50" s="44" t="s">
        <v>232</v>
      </c>
      <c r="F50" s="44" t="s">
        <v>233</v>
      </c>
    </row>
    <row r="51" spans="1:4" ht="18" customHeight="1" thickBot="1">
      <c r="A51" s="100" t="s">
        <v>234</v>
      </c>
      <c r="B51" s="101"/>
      <c r="C51" s="102"/>
      <c r="D51" s="103">
        <f>SUM(D9:D50)</f>
        <v>438904.99666666664</v>
      </c>
    </row>
    <row r="52" spans="1:4" ht="15.75">
      <c r="A52" s="104"/>
      <c r="B52" s="104"/>
      <c r="C52" s="104"/>
      <c r="D52" s="105"/>
    </row>
    <row r="53" spans="1:4" ht="15.75">
      <c r="A53" s="106"/>
      <c r="B53" s="106"/>
      <c r="C53" s="106"/>
      <c r="D53" s="105"/>
    </row>
    <row r="54" spans="1:4" ht="15.75">
      <c r="A54" s="44" t="s">
        <v>81</v>
      </c>
      <c r="D54" s="44" t="s">
        <v>235</v>
      </c>
    </row>
    <row r="56" spans="1:4" ht="15.75">
      <c r="A56" s="44" t="str">
        <f>'2111'!A57</f>
        <v>Начальник планового відділу</v>
      </c>
      <c r="D56" s="44" t="str">
        <f>'2111'!C57</f>
        <v>Н.Г. Федоровська</v>
      </c>
    </row>
  </sheetData>
  <sheetProtection/>
  <mergeCells count="8">
    <mergeCell ref="A2:D2"/>
    <mergeCell ref="A3:D3"/>
    <mergeCell ref="A4:D4"/>
    <mergeCell ref="A6:A8"/>
    <mergeCell ref="B6:D6"/>
    <mergeCell ref="B7:B8"/>
    <mergeCell ref="C7:C8"/>
    <mergeCell ref="D7:D8"/>
  </mergeCells>
  <printOptions horizontalCentered="1"/>
  <pageMargins left="0.7874015748031497" right="0.1968503937007874" top="0.1968503937007874" bottom="0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4" sqref="A4:E4"/>
    </sheetView>
  </sheetViews>
  <sheetFormatPr defaultColWidth="9.16015625" defaultRowHeight="11.25"/>
  <cols>
    <col min="1" max="1" width="73.5" style="66" customWidth="1"/>
    <col min="2" max="2" width="16.16015625" style="66" hidden="1" customWidth="1"/>
    <col min="3" max="3" width="16.33203125" style="66" hidden="1" customWidth="1"/>
    <col min="4" max="4" width="16.5" style="66" hidden="1" customWidth="1"/>
    <col min="5" max="5" width="45.5" style="66" customWidth="1"/>
    <col min="6" max="6" width="14" style="66" hidden="1" customWidth="1"/>
    <col min="7" max="7" width="28.33203125" style="66" hidden="1" customWidth="1"/>
    <col min="8" max="8" width="29.5" style="66" hidden="1" customWidth="1"/>
    <col min="9" max="16384" width="9.16015625" style="66" customWidth="1"/>
  </cols>
  <sheetData>
    <row r="1" spans="5:7" ht="14.25">
      <c r="E1" s="107"/>
      <c r="G1" s="107"/>
    </row>
    <row r="2" spans="1:8" ht="16.5" customHeight="1">
      <c r="A2" s="274" t="s">
        <v>236</v>
      </c>
      <c r="B2" s="275"/>
      <c r="C2" s="275"/>
      <c r="D2" s="275"/>
      <c r="E2" s="275"/>
      <c r="F2" s="108"/>
      <c r="G2" s="108"/>
      <c r="H2" s="108"/>
    </row>
    <row r="3" spans="1:8" ht="36" customHeight="1">
      <c r="A3" s="274" t="s">
        <v>237</v>
      </c>
      <c r="B3" s="275"/>
      <c r="C3" s="275"/>
      <c r="D3" s="275"/>
      <c r="E3" s="275"/>
      <c r="F3" s="108"/>
      <c r="G3" s="108"/>
      <c r="H3" s="108"/>
    </row>
    <row r="4" spans="1:8" ht="24" customHeight="1">
      <c r="A4" s="274" t="s">
        <v>147</v>
      </c>
      <c r="B4" s="275"/>
      <c r="C4" s="275"/>
      <c r="D4" s="275"/>
      <c r="E4" s="275"/>
      <c r="F4" s="108"/>
      <c r="G4" s="108"/>
      <c r="H4" s="108"/>
    </row>
    <row r="5" spans="1:8" ht="16.5" customHeight="1">
      <c r="A5" s="276" t="s">
        <v>148</v>
      </c>
      <c r="B5" s="275"/>
      <c r="C5" s="275"/>
      <c r="D5" s="275"/>
      <c r="E5" s="275"/>
      <c r="F5" s="109"/>
      <c r="G5" s="109"/>
      <c r="H5" s="109"/>
    </row>
    <row r="6" spans="1:7" ht="19.5" thickBot="1">
      <c r="A6" s="110"/>
      <c r="B6" s="110"/>
      <c r="C6" s="110"/>
      <c r="D6" s="110"/>
      <c r="E6" s="111"/>
      <c r="F6" s="110"/>
      <c r="G6" s="112"/>
    </row>
    <row r="7" spans="1:8" ht="22.5" customHeight="1">
      <c r="A7" s="277" t="s">
        <v>238</v>
      </c>
      <c r="B7" s="280" t="s">
        <v>239</v>
      </c>
      <c r="C7" s="280"/>
      <c r="D7" s="281" t="s">
        <v>240</v>
      </c>
      <c r="E7" s="281"/>
      <c r="F7" s="271" t="s">
        <v>241</v>
      </c>
      <c r="G7" s="113" t="s">
        <v>242</v>
      </c>
      <c r="H7" s="114" t="s">
        <v>161</v>
      </c>
    </row>
    <row r="8" spans="1:8" ht="18.75" customHeight="1">
      <c r="A8" s="278"/>
      <c r="B8" s="272" t="s">
        <v>162</v>
      </c>
      <c r="C8" s="272" t="s">
        <v>243</v>
      </c>
      <c r="D8" s="272" t="s">
        <v>162</v>
      </c>
      <c r="E8" s="272" t="s">
        <v>243</v>
      </c>
      <c r="F8" s="272"/>
      <c r="G8" s="272" t="s">
        <v>243</v>
      </c>
      <c r="H8" s="268" t="s">
        <v>243</v>
      </c>
    </row>
    <row r="9" spans="1:8" ht="51" customHeight="1" thickBot="1">
      <c r="A9" s="279"/>
      <c r="B9" s="273"/>
      <c r="C9" s="273"/>
      <c r="D9" s="273"/>
      <c r="E9" s="273"/>
      <c r="F9" s="273"/>
      <c r="G9" s="273"/>
      <c r="H9" s="269"/>
    </row>
    <row r="10" spans="1:8" ht="15.75">
      <c r="A10" s="115" t="s">
        <v>244</v>
      </c>
      <c r="B10" s="116">
        <v>16800</v>
      </c>
      <c r="C10" s="116">
        <v>92400</v>
      </c>
      <c r="D10" s="116">
        <v>16800</v>
      </c>
      <c r="E10" s="85">
        <v>60</v>
      </c>
      <c r="F10" s="116"/>
      <c r="G10" s="85">
        <v>50</v>
      </c>
      <c r="H10" s="86">
        <v>50</v>
      </c>
    </row>
    <row r="11" spans="1:8" ht="19.5" customHeight="1" thickBot="1">
      <c r="A11" s="115" t="s">
        <v>245</v>
      </c>
      <c r="B11" s="116"/>
      <c r="C11" s="116">
        <v>3000</v>
      </c>
      <c r="D11" s="116"/>
      <c r="E11" s="85">
        <v>62940</v>
      </c>
      <c r="F11" s="116"/>
      <c r="G11" s="85"/>
      <c r="H11" s="86"/>
    </row>
    <row r="12" spans="1:8" ht="19.5" customHeight="1" hidden="1">
      <c r="A12" s="115"/>
      <c r="B12" s="116"/>
      <c r="C12" s="116">
        <v>500</v>
      </c>
      <c r="D12" s="116"/>
      <c r="E12" s="85"/>
      <c r="F12" s="116"/>
      <c r="G12" s="85"/>
      <c r="H12" s="86"/>
    </row>
    <row r="13" spans="1:8" ht="16.5" customHeight="1" hidden="1">
      <c r="A13" s="115"/>
      <c r="B13" s="116"/>
      <c r="C13" s="116">
        <v>700</v>
      </c>
      <c r="D13" s="116"/>
      <c r="E13" s="85"/>
      <c r="F13" s="116"/>
      <c r="G13" s="85"/>
      <c r="H13" s="86"/>
    </row>
    <row r="14" spans="1:8" ht="14.25" customHeight="1" hidden="1">
      <c r="A14" s="115"/>
      <c r="B14" s="116"/>
      <c r="C14" s="116">
        <v>300</v>
      </c>
      <c r="D14" s="116"/>
      <c r="E14" s="85"/>
      <c r="F14" s="116"/>
      <c r="G14" s="85"/>
      <c r="H14" s="86"/>
    </row>
    <row r="15" spans="1:8" ht="15.75" customHeight="1" hidden="1" thickBot="1">
      <c r="A15" s="115"/>
      <c r="B15" s="116"/>
      <c r="C15" s="116">
        <v>2000</v>
      </c>
      <c r="D15" s="116"/>
      <c r="E15" s="85"/>
      <c r="F15" s="116"/>
      <c r="G15" s="85"/>
      <c r="H15" s="86"/>
    </row>
    <row r="16" spans="1:8" ht="16.5" thickBot="1">
      <c r="A16" s="117" t="s">
        <v>246</v>
      </c>
      <c r="B16" s="102"/>
      <c r="C16" s="102">
        <f>SUM(C10:C15)</f>
        <v>98900</v>
      </c>
      <c r="D16" s="102"/>
      <c r="E16" s="118">
        <f>SUM(E10:E15)</f>
        <v>63000</v>
      </c>
      <c r="F16" s="119"/>
      <c r="G16" s="120">
        <f>E16*1.081</f>
        <v>68103</v>
      </c>
      <c r="H16" s="121">
        <f>G16*1.055</f>
        <v>71848.665</v>
      </c>
    </row>
    <row r="17" spans="1:7" ht="18.75">
      <c r="A17" s="122"/>
      <c r="B17" s="122"/>
      <c r="C17" s="122"/>
      <c r="D17" s="122"/>
      <c r="E17" s="122"/>
      <c r="F17" s="122"/>
      <c r="G17" s="122"/>
    </row>
    <row r="18" spans="1:7" ht="18.75">
      <c r="A18" s="123"/>
      <c r="B18" s="122"/>
      <c r="C18" s="122"/>
      <c r="D18" s="122"/>
      <c r="E18" s="122"/>
      <c r="F18" s="122"/>
      <c r="G18" s="122"/>
    </row>
    <row r="19" spans="1:8" ht="15.75">
      <c r="A19" s="44" t="s">
        <v>81</v>
      </c>
      <c r="E19" s="44" t="s">
        <v>247</v>
      </c>
      <c r="F19" s="124"/>
      <c r="G19" s="125"/>
      <c r="H19" s="44"/>
    </row>
    <row r="20" spans="1:8" ht="15.75">
      <c r="A20" s="44"/>
      <c r="E20" s="126" t="s">
        <v>248</v>
      </c>
      <c r="F20" s="124"/>
      <c r="G20" s="44"/>
      <c r="H20" s="44"/>
    </row>
    <row r="21" spans="1:8" ht="15.75">
      <c r="A21" s="44" t="s">
        <v>86</v>
      </c>
      <c r="E21" s="44" t="s">
        <v>249</v>
      </c>
      <c r="F21" s="124"/>
      <c r="G21" s="125"/>
      <c r="H21" s="44"/>
    </row>
    <row r="22" spans="5:9" ht="15.75">
      <c r="E22" s="126" t="s">
        <v>248</v>
      </c>
      <c r="F22" s="124"/>
      <c r="H22" s="44"/>
      <c r="I22" s="44"/>
    </row>
    <row r="23" spans="1:7" ht="15.75">
      <c r="A23" s="127"/>
      <c r="B23" s="127"/>
      <c r="C23" s="127"/>
      <c r="D23" s="127"/>
      <c r="E23" s="270"/>
      <c r="F23" s="270"/>
      <c r="G23" s="44"/>
    </row>
    <row r="24" spans="1:7" ht="15.75">
      <c r="A24" s="127"/>
      <c r="B24" s="127"/>
      <c r="C24" s="127"/>
      <c r="D24" s="127"/>
      <c r="E24" s="128"/>
      <c r="F24" s="128"/>
      <c r="G24" s="44"/>
    </row>
    <row r="25" spans="1:7" ht="15.75">
      <c r="A25" s="127"/>
      <c r="B25" s="127"/>
      <c r="C25" s="127"/>
      <c r="D25" s="127"/>
      <c r="E25" s="270"/>
      <c r="F25" s="270"/>
      <c r="G25" s="44"/>
    </row>
    <row r="26" spans="1:7" ht="15.75">
      <c r="A26" s="127"/>
      <c r="B26" s="127"/>
      <c r="C26" s="127"/>
      <c r="D26" s="127"/>
      <c r="E26" s="127"/>
      <c r="F26" s="127"/>
      <c r="G26" s="44"/>
    </row>
    <row r="27" spans="1:6" ht="12.75">
      <c r="A27" s="129"/>
      <c r="B27" s="129"/>
      <c r="C27" s="129"/>
      <c r="D27" s="129"/>
      <c r="E27" s="129"/>
      <c r="F27" s="129"/>
    </row>
  </sheetData>
  <sheetProtection/>
  <mergeCells count="16">
    <mergeCell ref="A2:E2"/>
    <mergeCell ref="A3:E3"/>
    <mergeCell ref="A4:E4"/>
    <mergeCell ref="A5:E5"/>
    <mergeCell ref="A7:A9"/>
    <mergeCell ref="B7:C7"/>
    <mergeCell ref="D7:E7"/>
    <mergeCell ref="H8:H9"/>
    <mergeCell ref="E23:F23"/>
    <mergeCell ref="E25:F25"/>
    <mergeCell ref="F7:F9"/>
    <mergeCell ref="B8:B9"/>
    <mergeCell ref="C8:C9"/>
    <mergeCell ref="D8:D9"/>
    <mergeCell ref="E8:E9"/>
    <mergeCell ref="G8:G9"/>
  </mergeCells>
  <printOptions horizontalCentered="1"/>
  <pageMargins left="0.3937007874015748" right="0" top="0.5905511811023623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4"/>
  <sheetViews>
    <sheetView view="pageBreakPreview" zoomScaleSheetLayoutView="100" zoomScalePageLayoutView="0" workbookViewId="0" topLeftCell="A1">
      <selection activeCell="A9" sqref="A9:E9"/>
    </sheetView>
  </sheetViews>
  <sheetFormatPr defaultColWidth="11.66015625" defaultRowHeight="11.25"/>
  <cols>
    <col min="1" max="1" width="11.5" style="44" customWidth="1"/>
    <col min="2" max="2" width="52.5" style="44" customWidth="1"/>
    <col min="3" max="3" width="17.5" style="44" customWidth="1"/>
    <col min="4" max="4" width="21.16015625" style="44" customWidth="1"/>
    <col min="5" max="5" width="23" style="44" customWidth="1"/>
    <col min="6" max="16384" width="11.66015625" style="44" customWidth="1"/>
  </cols>
  <sheetData>
    <row r="2" ht="18" customHeight="1"/>
    <row r="3" ht="18" customHeight="1"/>
    <row r="4" ht="18" customHeight="1">
      <c r="D4" s="127"/>
    </row>
    <row r="5" ht="18" customHeight="1">
      <c r="D5" s="127"/>
    </row>
    <row r="6" ht="15.75">
      <c r="D6" s="127"/>
    </row>
    <row r="7" spans="1:5" ht="38.25" customHeight="1">
      <c r="A7" s="274" t="s">
        <v>250</v>
      </c>
      <c r="B7" s="275"/>
      <c r="C7" s="275"/>
      <c r="D7" s="275"/>
      <c r="E7" s="275"/>
    </row>
    <row r="8" spans="1:5" ht="21" customHeight="1">
      <c r="A8" s="274" t="s">
        <v>157</v>
      </c>
      <c r="B8" s="274"/>
      <c r="C8" s="274"/>
      <c r="D8" s="274"/>
      <c r="E8" s="274"/>
    </row>
    <row r="9" spans="1:5" ht="42.75" customHeight="1">
      <c r="A9" s="274" t="s">
        <v>251</v>
      </c>
      <c r="B9" s="275"/>
      <c r="C9" s="275"/>
      <c r="D9" s="275"/>
      <c r="E9" s="275"/>
    </row>
    <row r="10" spans="1:5" ht="15.75" customHeight="1">
      <c r="A10" s="274"/>
      <c r="B10" s="274"/>
      <c r="C10" s="274"/>
      <c r="D10" s="274"/>
      <c r="E10" s="282"/>
    </row>
    <row r="11" spans="1:5" ht="30.75" customHeight="1" thickBot="1">
      <c r="A11" s="130"/>
      <c r="D11" s="111"/>
      <c r="E11" s="43" t="s">
        <v>159</v>
      </c>
    </row>
    <row r="12" spans="1:5" ht="15" customHeight="1">
      <c r="A12" s="283" t="s">
        <v>252</v>
      </c>
      <c r="B12" s="285" t="s">
        <v>253</v>
      </c>
      <c r="C12" s="287" t="s">
        <v>161</v>
      </c>
      <c r="D12" s="288"/>
      <c r="E12" s="289"/>
    </row>
    <row r="13" spans="1:5" ht="27" customHeight="1">
      <c r="A13" s="262"/>
      <c r="B13" s="264"/>
      <c r="C13" s="264" t="s">
        <v>162</v>
      </c>
      <c r="D13" s="264" t="s">
        <v>254</v>
      </c>
      <c r="E13" s="266" t="s">
        <v>164</v>
      </c>
    </row>
    <row r="14" spans="1:5" ht="38.25" customHeight="1">
      <c r="A14" s="284"/>
      <c r="B14" s="286"/>
      <c r="C14" s="286"/>
      <c r="D14" s="286"/>
      <c r="E14" s="290"/>
    </row>
    <row r="15" spans="1:5" ht="15.75">
      <c r="A15" s="131">
        <v>1</v>
      </c>
      <c r="B15" s="132" t="s">
        <v>255</v>
      </c>
      <c r="C15" s="116">
        <v>16</v>
      </c>
      <c r="D15" s="85">
        <v>12100</v>
      </c>
      <c r="E15" s="133">
        <f>C15*D15</f>
        <v>193600</v>
      </c>
    </row>
    <row r="16" spans="1:5" ht="18" customHeight="1">
      <c r="A16" s="131"/>
      <c r="B16" s="132"/>
      <c r="C16" s="116"/>
      <c r="D16" s="85"/>
      <c r="E16" s="133"/>
    </row>
    <row r="17" spans="1:5" ht="18" customHeight="1">
      <c r="A17" s="43"/>
      <c r="B17" s="134" t="s">
        <v>234</v>
      </c>
      <c r="C17" s="135"/>
      <c r="E17" s="136">
        <f>SUM(E15:E16)</f>
        <v>193600</v>
      </c>
    </row>
    <row r="18" spans="1:3" ht="13.5" customHeight="1">
      <c r="A18" s="43"/>
      <c r="B18" s="137"/>
      <c r="C18" s="135"/>
    </row>
    <row r="19" spans="1:3" ht="13.5" customHeight="1">
      <c r="A19" s="43"/>
      <c r="B19" s="138"/>
      <c r="C19" s="135"/>
    </row>
    <row r="20" spans="1:2" ht="13.5" customHeight="1">
      <c r="A20" s="43"/>
      <c r="B20" s="139"/>
    </row>
    <row r="21" spans="1:5" ht="24.75" customHeight="1">
      <c r="A21" s="44" t="s">
        <v>81</v>
      </c>
      <c r="D21" s="140"/>
      <c r="E21" s="44" t="s">
        <v>235</v>
      </c>
    </row>
    <row r="23" spans="1:5" ht="15.75">
      <c r="A23" s="44" t="s">
        <v>86</v>
      </c>
      <c r="E23" s="44" t="s">
        <v>85</v>
      </c>
    </row>
    <row r="24" ht="15.75">
      <c r="D24" s="140"/>
    </row>
  </sheetData>
  <sheetProtection/>
  <mergeCells count="10">
    <mergeCell ref="A7:E7"/>
    <mergeCell ref="A8:E8"/>
    <mergeCell ref="A9:E9"/>
    <mergeCell ref="A10:E10"/>
    <mergeCell ref="A12:A14"/>
    <mergeCell ref="B12:B14"/>
    <mergeCell ref="C12:E12"/>
    <mergeCell ref="C13:C14"/>
    <mergeCell ref="D13:D14"/>
    <mergeCell ref="E13:E14"/>
  </mergeCells>
  <printOptions horizontalCentered="1"/>
  <pageMargins left="0.7874015748031497" right="0.1968503937007874" top="0.984251968503937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Пользователь Windows</cp:lastModifiedBy>
  <cp:lastPrinted>2018-01-23T15:30:12Z</cp:lastPrinted>
  <dcterms:created xsi:type="dcterms:W3CDTF">2017-10-04T07:58:45Z</dcterms:created>
  <dcterms:modified xsi:type="dcterms:W3CDTF">2018-06-26T06:44:14Z</dcterms:modified>
  <cp:category/>
  <cp:version/>
  <cp:contentType/>
  <cp:contentStatus/>
  <cp:revision>1</cp:revision>
</cp:coreProperties>
</file>