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775" activeTab="0"/>
  </bookViews>
  <sheets>
    <sheet name="Лист1" sheetId="1" r:id="rId1"/>
    <sheet name="Лист2" sheetId="2" r:id="rId2"/>
    <sheet name="Лист3" sheetId="3" r:id="rId3"/>
  </sheets>
  <definedNames>
    <definedName name="_xlnm.Print_Area" localSheetId="0">'Лист1'!$A$1:$Q$422</definedName>
  </definedNames>
  <calcPr fullCalcOnLoad="1"/>
</workbook>
</file>

<file path=xl/sharedStrings.xml><?xml version="1.0" encoding="utf-8"?>
<sst xmlns="http://schemas.openxmlformats.org/spreadsheetml/2006/main" count="1044" uniqueCount="273">
  <si>
    <t xml:space="preserve">На 2019 рік очікується надходжень (пенсійних відрахувань підопічних) в сумі 700,000 тис.грн.та відповідно видатків:                                                                                                                                                                                                                                         
на придбання предметів і матеріалів- 100,000 тис.грн., на придбання медикаментів – 35,000  тис.грн.; на придбання продуктів харчування –550,000 тис.грн;  на оплату ритуальних послуг –15,000 тис.грн.
За рахунок власних надходжень планується забезпечити підопічних притулку продуктами харчування, медикаментами, білизною відповідно до санітарних норм, натуральних добових норм харчування. та поліпшити умови утримання підопічних.                                                                                                                                                                                                                                                                                                                                
На 2020 рік очікується надходжень (пенсійних відрахувань підопічних) в сумі 750,000 тис.грн. та відповідно видатків: на придбання предметів, матеріалів, обладнання та інвентаря - 116,400грн., на придбання медикаментів - 21,600 тис.грн.,  на придбання продуктів 
харчування - 594,000 тис.грн., на оплату послуг - 18,000 тис.грн.
На 2021 рік очікується надходжень (пенсійних відрахувань підопічних) в сумі - 789,750 тис.грн. та відповідно видатків: на придбання предметів, матеріалів, обладнання та інвентаря - 122,569 тис.грн., на 
придбання медикаментів - 22,745 тис.грн.,  на придбання продуктів харчування - 625,482 тис. грн., на оплату послуг - 18,954 тис.грн.
На 2022 рік очікується надходжень (пенсійних відрахувань підопічних) в сумі - 830,027 тис.грн. та відповідно видатків: на придбання предметів, матеріалів, обладнання та інвентаря - 128,820 тис.грн., на придбання медикаментів - 23,905 тис.грн.,  на придбання 
продуктів харчування - 657,381 тис. грн., на оплату послуг - 19,921 тис.грн.                                                                                                                                                                                  </t>
  </si>
  <si>
    <t xml:space="preserve">    (код Програмної                                                                                                                                                                                                                                                                класифікації видатків та                                                                                       кредитування місцевого бюджету)</t>
  </si>
  <si>
    <r>
      <rPr>
        <b/>
        <sz val="11"/>
        <color indexed="8"/>
        <rFont val="Times New Roman"/>
        <family val="1"/>
      </rPr>
      <t xml:space="preserve">3.        </t>
    </r>
    <r>
      <rPr>
        <b/>
        <u val="single"/>
        <sz val="11"/>
        <color indexed="8"/>
        <rFont val="Times New Roman"/>
        <family val="1"/>
      </rPr>
      <t xml:space="preserve">       0813241______</t>
    </r>
  </si>
  <si>
    <t>5. Надходження для виконання бюджетної програми:</t>
  </si>
  <si>
    <t>1) надходження для виконання бюджетної програми у 2018 - 2020 роках:</t>
  </si>
  <si>
    <t>2) надходження для виконання бюджетної програми у 2021 - 2022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</si>
  <si>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</si>
  <si>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</si>
  <si>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</si>
  <si>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</si>
  <si>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Здійснювати діяльності міського центру реінтеграції бездомних осіб на 50 осіб та забезпечувати діяльність відділення обліку бездомних громадян</t>
  </si>
  <si>
    <t>Здійснювати діяльність міського притулку для громадян похилого віку та інвалідів на 50 осіб, з метою забезпечувати належні умови проживання, соціально-побутове обслуговування, надання медичної допомоги громадянам похилого віку та інвалідам, які потребують постійного стороннього догляду та допомоги</t>
  </si>
  <si>
    <t>Здійснення діяльності комунальної установи Миколаївської міської ради “Міський центр підтримки внутрішньо переміщених осіб та ветеранів АТО”</t>
  </si>
  <si>
    <t>2) витрати за напрямами використання бюджетних коштів у 2021 - 2022 роках:</t>
  </si>
  <si>
    <t>Педагогічний персонал</t>
  </si>
  <si>
    <t>Притулок для громадян похилого віку та інвалідів:</t>
  </si>
  <si>
    <t>Основна діяльність міського притулку для громадян похилого віку та інвалідів - забезпечення належних умов проживання, соціально - побутового обслуговування, надання медичної допомоги громадянам похилого віку та інвалідам, які потребують постійного стороннього догляду та допомоги.</t>
  </si>
  <si>
    <t>Обсяг витрат по загальному фонду  у 2018 ріці склав 3 561 448,00 грн., з них: на заробітну плату та нарахування  -       2 449 890,43 грн.; на оплату за  товари - 230 490,00 грн.; оплату послуг, крім комунальних - 312 460,32 грн.; медикаментів - 61 300,00 грн.; продуктів харчування - 193 080,00 грн.; на енергоносії - 312 427,11 грн.</t>
  </si>
  <si>
    <t>Середньомісячна заробітна плата на 1 штатну одиницю на рік в 2018 році складала -  5 219,95грн.,   в 2019 році складає 6 214,03 грн, в 2020 році - 7 357,18 грн.</t>
  </si>
  <si>
    <t>Обсяг витрат по загальному фонду  на 2019 рік  складає 4 172 715,00 грн., з них: на заробітну плату та нарахування -   2 949 063,00 грн.(збільшення видатків на заробітну плату порівняно з 2018 роком відбудется за рахунок збільшення мінімальної заробітної плати); на оплату за  товари - 318 000,00 грн.; оплату послуг, крім комунальних - 195 244,00 грн.; медикаментів - 85 000,00 грн.; продуктів харчування - 300 000,00 грн.; на енергоносії - 315 508,00 грн.,що  більше ніж у 2018 році (за рахунок збільшення  цени  на енергоносії ).</t>
  </si>
  <si>
    <t>Загальні середньорічні витрати на одне місце в міському притулку для громадян похилого віку та інвалідів у 2018 році склали 110 926,02 грн.</t>
  </si>
  <si>
    <t>Кількість осіб, якім буде надано соціальні послуги протягом 2019 року  залишається на рівні 54 осіб, що нижче ніж у попередньому році. Кількість послуг, які надані установою в 2019 році складе 14 600. Загальні середньорічні витрати на одного одержувача послуг по загальному фонду складатимуть 90 235,46 грн.</t>
  </si>
  <si>
    <t>На 2020 рік заплановано на утримання міського притулку для громадян похилого віку та інвалідів - 4 691 500,00 грн., у т. ч. : на заробітну плату -2 869 300,00 грн., на нарахування на заробітну плату  -631 200,00 грн., на придбання медикаментів 74 000,00 грн.на придбання продуктів харчування -321 000,00 грн. і на придбання матеріалів 298 600,00 грн. оплата послуг крім комунальних  - 184 800,00 грн. На оплату комунальних послуг та енергоносіїв -  299 800 грн.</t>
  </si>
  <si>
    <t>На 2021 рік заплановано на утримання міського притулку для громадян похилого віку та інвалідів - 4 949 500,00 грн., у т. ч. : на заробітну плату -3 021 373,00 грн., на нарахування на заробітну плату - 664 654,00 грн., на придбання медикаментів 77 922,00 грн.на придбання продуктів харчування -338 013,00 грн., на придбання матеріалів 320 106,00 грн. оплата послуг крім комунальних  - 194 594,00 грн., на оплату комунальних послуг та енергоносіїв на 2019рік  323 784,00 грн.</t>
  </si>
  <si>
    <t>На 2022 рік заплановано на утримання міського притулку для громадян похилого віку та інвалідів - 5 201 900,00 грн., у т. ч. : на заробітну плату -  3 175 463,00 грн., на нарахування на заробітну плату  - 698 551,00 грн., на придбання медикаментів 81 896,00 грн.на придбання продуктів харчування -355 252,00 грн. , на придбання матеріалів 333 273,00 грн. , оплату послуг крім комунальних  - 204 518,00 грн., на оплату комунальних послуг та енергоносіїв  на 2019рік  343 535,00 грн.</t>
  </si>
  <si>
    <t>Центр реінтеграції бездомних громадян:</t>
  </si>
  <si>
    <t xml:space="preserve"> Центр реінтеграції бездомних громадян  надає клієнтам: тимчасове проживання, триразове харчування, медичну допомогу, комплекс побутових послуг (користування лазневе-пральним комплексом і обробка речей в дезкамері), одяг і взуття, збереження речей і документів, юридичні послуги (відновлення паспортів, реєстрацію, отримання ідентифікаційного номера), сприяє в призначенні пенсії і держдопомоги, встановленні групи інвалідності, оформленні в будинки-інтернати.</t>
  </si>
  <si>
    <t>На 2019 рік заплановано використати на утримання  Центру реінтеграції бездомних громадян - 2 912 019,00 грн., у  т. ч. : на заробітну плату та нарахування - 2 366 632,00 грн. (збільшення видатків на заробітну плату порівняно з 2018 роком   відбудется за рахунок збільшення мінімальної заробітної плати та за рахунок надання премії); на придбання медикаментів та деззасобів - 15 000,00 грн.; на придбання продуктів харчування - 142 900,00 грн.;  на придбання матеріалів 111 176,00 грн.; на оплату послуг, крім комунальних  - 52 094,00 грн. та на оплату за енергоносії - 224 217,00 грн.,що  більше ніж у 2019 році (за рахунок збільшення  вартості  енергоносіїв ). Центром заплановано обслужити 1 479 осіб, надати 35 349 соціальних прослуги, витрати на 1 особу - 1 968,91грн.</t>
  </si>
  <si>
    <t>Обсяг витрат по загальному фонду  у 2018 ріці на утримання  Центру реінтеграції бездомних громадян склав -2 558 818,07  грн., у  т. ч. : на заробітну плату та нарахування - 1 992 293,00грн., на придбання медикаментів та деззасобів - 37 000 грн. на придбання продуктів харчування - 142 900,00 грн.,  на придбання матеріалів - 136 434,00 грн., оплату послуг крім комунальних  - 53 388,00 грн., на оплату енергоносіїв- 196 803,07 грн. Центром обслужено 1 479 осіб, надано 37 199 соціальних послуг, середньорічні витрати на одного одержувача послуг складають 1 829,19грн.</t>
  </si>
  <si>
    <t>На 2020 рік заплановано на утримання  Центру реінтеграції бездомних громадян - 3 404 000 грн., у т. ч. : на заробітну плату -2 312 317,00 грн., на нарахування на заробітну плату  -508 598,00 грн., на придбання медикаментів 37 000,00 грн., на придбання продуктів харчування - 164 463,00 грн., на придбання матеріалів 127 946,00 грн., на оплату послуг крім комунальних  - 49 685,00 грн., на оплату комунальних послуг та енергоносіїв  197 0564,00 грн. Планується надати 35 349 соціальних послуг 1 479 особам, витрати на 1 особу складатимуть 2 301,56грн.</t>
  </si>
  <si>
    <t>На 2021 рік заплановано на утримання  Центру реінтеграції бездомних громадян -  3 584  412,00 грн. у т. ч. : на заробітну плату -2 434 870,00 грн., на нарахування на заробітну плату  - 535 553,00 грн., на придбання медикаментів          38 961,00 грн., на придбання продуктів харчування - 173 180,00 грн., на придбання матеріалів 129 406,00 грн., на оплату послуг крім комунальних  - 52 318,00 грн., на оплату комунальних послуг та енергоносіїв  212 819,00 грн..Планується надати стільки ж послуг що і в 2020р., витрати на особу складатимуть 2 423,54грн.</t>
  </si>
  <si>
    <t>На 2022 рік заплановано на утримання  Центру реінтеграції бездомних громадян - 3 767 217,00 грн. у т. ч. : на заробітну плату - 2 559 048,00 грн., на нарахування на заробітну плату  - 562 831,00 грн., на придбання медикаментів          40 984,00 грн., на придбання продуктів харчування - 182 012,00 грн., на придбання матеріалів 133 877,00 грн., на оплату послуг крім комунальних  - 54 987,00 грн., на оплату комунальних послуг та енергоносіїв  225 802,00 грн. Планується надати стільки ж послуг, як і у 2020 році 1 479 особам, середньорічні витрати на 1 особу складатимуть 2 547,14грн.</t>
  </si>
  <si>
    <t>рішення міської ради від 23.12.2016 №13/10</t>
  </si>
  <si>
    <t>рішення ММР від 23.12.2016р. № 13/11</t>
  </si>
  <si>
    <t>Міська програма "Соціальний захист" на 2017-2019роки"</t>
  </si>
  <si>
    <t>Проєкт міської програми "Соціальний захист" на 2020-2022 рр.</t>
  </si>
  <si>
    <t>Комунальна установа Миколаївської міської ради “Міський центр підтримки внутрішньо переміщених осіб та ветеранів АТО”</t>
  </si>
  <si>
    <t>Очикуваний обсяг витрат по загальному фонду на 2019 рік складатиме 1 464 731,00, з них: на заробітну плату 364 448,00 грн., нарахування 79 349,00 грн.; на придбання матеріалів 654 826,00 грн.,  оплату послуг крім комунальних  - 334 588,00 грн., на оплату комунальних послуг та енергоносіїв - 12 320,00 грн. Центр планує надати 4 768 соціальних послуг 596 особам. Середньорічна сума видатків на 1 особу складатиме 2 457,60грн.</t>
  </si>
  <si>
    <t>На 2020 рік заплановані видатки у сумі 3 467 400,00 грн. Кількість наданих послуг та осіб залишаться без змін. Середньорічні витрати на 1 особу складатимуть 5 817,79 грн.</t>
  </si>
  <si>
    <t>На 2022 рік заплановані видатки у сумі 3 931 900,00 грн. Кількість наданих послуг та осіб залишаться без змін. Середньорічні витрати на 1 особу складатимуть 6 597,15 грн.</t>
  </si>
  <si>
    <t xml:space="preserve">У 2019 році згідно рішення Миколаївської міської ради від 19.07.2018 р. № 49/195 був створений в м. Миколаєві центр підтримки внутрішньо переміщених осіб та ветеранів АТО 20 штатних одиниць. На діяльність центру були виділено по спеціальному фонду  (кошти, що передаються із загального фонду бюджету до бюджету розвитку)  1 330 649,00 грн., які планується використати для обладнання центру сучасними засобами, з метою надання якісних соціальних послуг та покращення умов перебування обслуговуємих осіб. </t>
  </si>
  <si>
    <t xml:space="preserve">Сергій Василенко </t>
  </si>
  <si>
    <t xml:space="preserve">Наталія Федоровська </t>
  </si>
  <si>
    <t>1) результативні показники бюджетної програми у 2018- 2020 роках:</t>
  </si>
  <si>
    <t>2) результативні показники бюджетної програми у 2021 - 2022 роках:</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</si>
  <si>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</si>
  <si>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</si>
  <si>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</si>
  <si>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Директор департаменту праці та соціального захисту населення Миколаївської міської ради</t>
  </si>
  <si>
    <t>кількість інших установ та закладів соціального захисту</t>
  </si>
  <si>
    <t>од.</t>
  </si>
  <si>
    <t>шт.од.</t>
  </si>
  <si>
    <t>штатний розпис</t>
  </si>
  <si>
    <t>осіб</t>
  </si>
  <si>
    <t>грн.</t>
  </si>
  <si>
    <t>розрахунок</t>
  </si>
  <si>
    <t>%</t>
  </si>
  <si>
    <t xml:space="preserve"> Забезпечення діяльностi iншах закладів у сферi соцiального захисту i соціального забезпечення</t>
  </si>
  <si>
    <t>2019 рік</t>
  </si>
  <si>
    <t>2020 рік</t>
  </si>
  <si>
    <t>2021 рік</t>
  </si>
  <si>
    <t>ЗАТВЕРДЖЕНО</t>
  </si>
  <si>
    <t>Наказ Міністерства фінансів України</t>
  </si>
  <si>
    <t>17 липня 2015 року N 648</t>
  </si>
  <si>
    <t>(у редакції наказу Міністерства фінансів України</t>
  </si>
  <si>
    <t xml:space="preserve">                   (найменування головного розпорядника коштів місцевого бюджету)</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</si>
  <si>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</si>
  <si>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</si>
  <si>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</si>
  <si>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</si>
  <si>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</si>
  <si>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</si>
  <si>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</si>
  <si>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</si>
  <si>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</si>
  <si>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</si>
  <si>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</si>
  <si>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</si>
  <si>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</si>
  <si>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</si>
  <si>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</si>
  <si>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</si>
  <si>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</si>
  <si>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</si>
  <si>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</si>
  <si>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</si>
  <si>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</si>
  <si>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</si>
  <si>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</si>
  <si>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</si>
  <si>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</si>
  <si>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</si>
  <si>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</si>
  <si>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</si>
  <si>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</si>
  <si>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</si>
  <si>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</si>
  <si>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</si>
  <si>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</si>
  <si>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</si>
  <si>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</si>
  <si>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</si>
  <si>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</si>
  <si>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</si>
  <si>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</si>
  <si>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</si>
  <si>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</si>
  <si>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</si>
  <si>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</si>
  <si>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</si>
  <si>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</si>
  <si>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</si>
  <si>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</si>
  <si>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</si>
  <si>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</si>
  <si>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</si>
  <si>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</si>
  <si>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</si>
  <si>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(прізвище та ініціали)</t>
  </si>
  <si>
    <t>разом
(7 + 8)</t>
  </si>
  <si>
    <t>разом
(11 + 12)</t>
  </si>
  <si>
    <t>разом
(3 + 4)</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</si>
  <si>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</si>
  <si>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</si>
  <si>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</si>
  <si>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</si>
  <si>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</si>
  <si>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</si>
  <si>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</si>
  <si>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</si>
  <si>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</si>
  <si>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</si>
  <si>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</si>
  <si>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</si>
  <si>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</si>
  <si>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</si>
  <si>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</si>
  <si>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</si>
  <si>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Надходження бюджетних установ від реалізації в установленому порядку майна (крім нерухомого майна)</t>
  </si>
  <si>
    <t xml:space="preserve">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</si>
  <si>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</si>
  <si>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На початок періоду</t>
  </si>
  <si>
    <t>На кінець періоду</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</si>
  <si>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</si>
  <si>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</si>
  <si>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</si>
  <si>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</si>
  <si>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</si>
  <si>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</si>
  <si>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</si>
  <si>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</si>
  <si>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</si>
  <si>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</si>
  <si>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</si>
  <si>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Інщі поточні видатки</t>
  </si>
  <si>
    <t xml:space="preserve"> Придбання обладнання і предметів довгострокового користування</t>
  </si>
  <si>
    <t>2021 рік (прогноз)</t>
  </si>
  <si>
    <t>Премії</t>
  </si>
  <si>
    <t>Матеріальна допомога</t>
  </si>
  <si>
    <t>інші виплати</t>
  </si>
  <si>
    <t>індексація</t>
  </si>
  <si>
    <t xml:space="preserve"> УСЬОГО</t>
  </si>
  <si>
    <t xml:space="preserve"> Обов'язкові виплати</t>
  </si>
  <si>
    <t>Дебіторська заборгованість на 01.01.2018</t>
  </si>
  <si>
    <t>Начальник планового відділу</t>
  </si>
  <si>
    <t>2) завдання бюджетної програми;</t>
  </si>
  <si>
    <t>3) підстави реалізації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</si>
  <si>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</si>
  <si>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</si>
  <si>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 xml:space="preserve">
Благодійна допомога була використана виключно для поліпшення побутових умов підопічних і зміцнення матеріально-технічної бази Центру.
</t>
  </si>
  <si>
    <t>14. Бюджетні зобов'язання у 2018 - 2020 роках:</t>
  </si>
  <si>
    <t>1) кредиторська заборгованість місцевого бюджету у 2018 році:</t>
  </si>
  <si>
    <t>2) кредиторська заборгованість місцевого бюджету у 2019 - 2020 роках:</t>
  </si>
  <si>
    <t>3) дебіторська заборгованість у 2018 - 2019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</si>
  <si>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</si>
  <si>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</si>
  <si>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2018 році.</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</si>
  <si>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</si>
  <si>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Забезпечення діяльності інших закладів у сфері соціального захисту і соціального забезпечення</t>
  </si>
  <si>
    <t>Видакти на відрядження</t>
  </si>
  <si>
    <t>кількість штатних працівників інших установ та закладів соціального захисту (центр реінтеграції бездомних громадян)</t>
  </si>
  <si>
    <t>2.1</t>
  </si>
  <si>
    <t>кількість штатних працівників інших установ та закладів соціального захисту (притулок для громадян похилого віку та івалідів)</t>
  </si>
  <si>
    <t>2.2</t>
  </si>
  <si>
    <t>кількість штатних працівників інших установ та закладів соціального захисту (міський центр підтримки внутрішньо переміщених осіб та ветеранів АТО)</t>
  </si>
  <si>
    <t>2.3</t>
  </si>
  <si>
    <t>3.1</t>
  </si>
  <si>
    <t>3.2</t>
  </si>
  <si>
    <t>кількість місць у інших установах та закладах соціального захисту  (центр реінтеграції бездомних громадян)</t>
  </si>
  <si>
    <t>кількість місць у інших установах та закладах соціального захисту  (притулкок для громадян похилого віку та івалідів)</t>
  </si>
  <si>
    <t>Положення про центр реінтергації бездомних громадян</t>
  </si>
  <si>
    <t>Положення про притулок для громадян похилого віку та інвалідів</t>
  </si>
  <si>
    <t>1.1</t>
  </si>
  <si>
    <t>1.2</t>
  </si>
  <si>
    <t>1.3</t>
  </si>
  <si>
    <t>кількість осіб, яким надано послуги в інших устаноах та закладах соціального захисту (центр реінтеграції бездомних громадян)</t>
  </si>
  <si>
    <t>кількість осіб, яким надано послуги в інших устаноах та закладах соціального захисту (притулок для громадян похилого віку та івалідів)</t>
  </si>
  <si>
    <t>кількість осіб, яким надано послуги в інших установах та закладах соціального захисту (міський центр підтримки внутрішньо переміщених осіб та ветеранів АТО)</t>
  </si>
  <si>
    <t>кількість одиниць придбанного обладнання (міський центр підтримки внутрішньо переміщених осіб та ветеранів АТО)</t>
  </si>
  <si>
    <t>форма №1-БГ розділ 4</t>
  </si>
  <si>
    <t>статистична відомість за КВЕД №2010; 87.30</t>
  </si>
  <si>
    <t>рахунок фактура, накладна</t>
  </si>
  <si>
    <t>кількість одиниць придбанного обладнання (притулок для громадян похилого віку та івалідів)</t>
  </si>
  <si>
    <t>3.3</t>
  </si>
  <si>
    <t>4.1</t>
  </si>
  <si>
    <t>4.2</t>
  </si>
  <si>
    <t>середньорічні витрати на одне місце в інших установах та закладах соціального захисту (центр реінтеграції бездомних громадян)</t>
  </si>
  <si>
    <t>середньорічні витрати на одне місце в інших установах та закладах соціального захисту (притулок для громадян похилого віку та івалідів)</t>
  </si>
  <si>
    <t>середньомісячна заробітна плата працівників у інших  установах та закладах соціального захисту (центр реінтеграції бездомних громадян)</t>
  </si>
  <si>
    <t>середньомісячна заробітна плата працівників у інших  установах та закладах соціального захисту (притулок для громадян похилого віку та івалідів)</t>
  </si>
  <si>
    <t>середньомісячна заробітна плата працівників у інших  установах та закладах соціального захисту (міський центр підтримки внутрішньо переміщених осіб та ветеранів АТО)</t>
  </si>
  <si>
    <t>середньорічні витрати на одного одержувача соціальних послуг у інших установах та закладах соціального захисту  (центр реінтеграції бездомних громадян)</t>
  </si>
  <si>
    <t>середньорічні витрати на одного одержувача соціальних послуг у інших установах та закладах соціального захисту   (притулок для громадян похилого віку та івалідів)</t>
  </si>
  <si>
    <t>середньорічні витрати на одного одержувача соціальних послуг у інших установах та закладах соціального захисту  (міський центр підтримки внутрішньо переміщених осіб та ветеранів АТО)</t>
  </si>
  <si>
    <t>середні видатки на придбання одиниці обладнання (міський центр підтримки внутрішньо переміщених осіб та ветеранів АТО)</t>
  </si>
  <si>
    <t>середні видатки на придбання одиниці обладнання (притулок для громадян похилого віку та івалідів)</t>
  </si>
  <si>
    <t>2021 рік (звіт)</t>
  </si>
  <si>
    <t>2022 рік (затверджено)</t>
  </si>
  <si>
    <t xml:space="preserve">Міська програма соціальної підтримки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(далі - учасники АТО/ООС) та членів їх сїмей </t>
  </si>
  <si>
    <t>Оплата інших енергоносіїв та інших комунальних послуг</t>
  </si>
  <si>
    <t>рішення виконавчого комітету Миколаївської миколаївської міської ради від 21.11.2019 №1247</t>
  </si>
  <si>
    <t>03194499</t>
  </si>
  <si>
    <t>від 07 серпня 2019 року N 336)</t>
  </si>
  <si>
    <t>БЮДЖЕТНИЙ ЗАПИТ НА 2020 - 2022 РОКИ індивідуальний (Форма 2020 - 2)</t>
  </si>
  <si>
    <t>1) мета бюджетної програми, строки її реалізації:</t>
  </si>
  <si>
    <t>На 2021 рік заплановані видатки у сумі  3 712 400,00 грн. Кількість наданих послуг та осіб залишаться без змін. Середньорічні витрати на 1 особу складатимуть 6 228,86 грн.</t>
  </si>
  <si>
    <t xml:space="preserve">ЗВІТ ПРО РОБОТУ ЦЕНТРУ ЗА 2018 р.Діяльність Центру спрямована на поступове повернення особи до самостійного повноцінного життя шляхом надання їй комплексу соціальних послуг з урахуванням індивідуальних потреб, на відновлення втрачених прав і повернення до самостійного, повноцінного життя бездомних громадян чоловічої статі, осіб, що звільнилися з місць позбавлення волі, дає можливість реалізувати їх права, які гарантовані Конституцією України, а також забезпечує запобігання поширенню інфекційних захворювань.
Центр надає клієнтам: тимчасове проживання, триразове харчування, медичну допомогу, комплекс побутових послуг (користування лазневе-пральним комплексом і обробка речей в дезкамері), одяг і взуття, збереження речей і документів, юридичні послуги (відновлення паспортів, реєстрацію, отримання ідентифікаційного номера), сприяє в призначенні пенсії і держдопомоги, встановленні групи інвалідності, оформленні в будинки-інтернати.
Структурними підрозділами Центру є відділення обліку бездомних громадян та служби соціального патрулювання. 
Відділення обліку відповідно до покладених на нього завдань: 
- веде первинний облік бездомних громадян та створює інформаційний банк даних на електронних і паперових носіях; 
- видає посвідчення про взяття на облік за формою, затвердженою Мінпраці; 
- сприяє реєстрації переважного місцезнаходження бездомних громадян відповідно до законодавства; 
- інформує населення про свої завдання,  принципи і  результати роботи; 
- взаємодіє з органами виконавчої влади, органами місцевого самоврядування, державними і недержавними установами та закладами, громадськими організаціями з питань, що належать до його компетенції; 
- проводить за бажанням бездомних громадян їх первинне соціально-психологічне тестування; 
- надає зазначеним особам інформаційні, правові та інші консультаційні   послуги, а також допомогу у відновленні їх документів, майнових і житлових прав, сприяє працевлаштуванню. 
Згідно постанови № 138  Кабінету Міністрів України від 25.03.2015 р. Центр видає довідки для постановки на квартирний облік, видано у 2016 р. 43 такі довідки.
Робота служби соціального патрулювання організована згідно «Порядку здійснення соціального патрулювання», затвердженого наказом Мінсоцполітики. Згідно цього порядку, створена група соціального патрулювання до складу якого входять: соціальний та медичний працівники. Виїзд групи здійснюється згідно графіку, а з настанням холодів – кожний день. 
Службою соціального патрулювання  виконуються наступні завдання: 
- виявлення та облік бездомних осіб;
- роздача теплого одягу та взуття (за необхідністю);
- інформування бездомних осіб про розміщення пунктів обігріву та харчування;
- надання направлень на медичні обстеження;
- інформування бездомних осіб про можливість отримання послугу центрі реінтеграції бездомних громадян та надання допомоги в оформленні документів та інше.
Центром встановлений прямий зв'язок з установами виконання покарань Миколаївської, Херсонської, Дніпропетровської, Запорізької і інших областей. Такий зв'язок дає можливість людині, яка звільнилася з місць позбавлення волі отримати увесь комплекс послуг, а також реєстрацію і паспорт з наступним працевлаштуванням 
</t>
  </si>
  <si>
    <t xml:space="preserve">На виконання розпорядження Миколаївського міського голови від 27.11.2017р №365р «Про організацію місць тимчасового перебування для бездомних осіб на осінньо-зимовий період 2017-2018 років», з 27 листопада 2017 року Центр здійснює приготування гарячої їжі для пункту гарячого харчування та видачі одягу при Центрі реінтеграції бездомних громадян.Центр не має можливості прийняти усіх бажаючих, тому кожен рік, з настанням холодів згідно розпорядження Миколаївського міського голови відкривається пункт обігріву за адресою: пр. Миру, 2А. 
Центр надає соціальні послуги бездомним особам, що звернулись до пункту обігріву, а саме:
- веде облік бездомних осіб, які звернулися до пункту;
- надає первинну невідкладну медичну допомогу;
- роздає направлення на проходження медичного обстеження;
-  забезпечує, теплим одягом та взуттям; 
- забезпечує видачу гарячої їжі за адресою Центру; 
- надається інформація з питань соц.захисту та можливості відновити втрачені документи та інше.
 Так, в осінньо-зимовий період 2017-2018 років, до пункту обігріву звернулося 123 особи. Всім особам, які знаходилися у пункті обігріву були роздані направлення на проходження флюорографії.  До Центру прийнято 41 бездомну особу.
Центр здійснював приготування їжі для пунктів видачі гарячого харчування за адресами Центру та при 4 відділеннях міського територіального центру.
За період 2017-2018 років Центром було виготовлено: 825 порцій, видано 258 одиниць одягу. 
В Центрі працює служба соціального патрулювання, до складу якої входять: соціальний та медичний працівники. Виїзд групи здійснюється згідно затвердженого графіку, а з настанням холодів – кожен день.
При здійсненні соціального патрулювання робочою групою виконуються наступні завдання: 
   -  надання первинної медичної допомоги  та виклик карети швидкої невідкладної допомоги;
- інформування бездомних громадян про розміщення пунктів обігріву та харчування;
- роздача теплої одежі та взуття (при необхідності);
- надання направлень на медичні обстеження;
   - інформування бездомних осіб про можливість отримання послуг центру реінтеграції бездомних громадян.         
Так, в 2018 р. здійснено 123 рейди, в ході яких виявлено 198 осіб. 
Спеціалістами Центру ведеться  інформаційно-роз’яснювальна робота з питань соціального захисту населення. Розроблюються та розповсюджуються серед населення міста інформаційні листівки, які містять данні  про роботу Центру,  пунктів обігріву та гарячого харчування, про адреси пунктів прийому теплого одягу та інше. 
</t>
  </si>
  <si>
    <t>На виконання розпорядження Миколаївського міського голови № 351р «Про організацію місць тимчасового перебування для бездомних осіб на осінньо-зимовий період 2018-2019 років» буде відкрито пункт обігріву за адресою: пр. Миру, 2А та пункти видачі гарячого харчування. Робота Центру триває.</t>
  </si>
  <si>
    <t>Разом з Департаментом праці та соціального захисту населення Миколаївської міської ради спеціалістами Центру ведеться інформаційно-роз’яснювальна робота з питань соціального захисту населення. Розроблені та розповсюджені населенню міста303 інформаційних листівок чотирьох видів, які містять данні  про роботу пунктів обігріву та ночівлі, про адреси пунктів прийому теплого одягу та інше. До засобів масової інформації надані відомості про організацію заходів щодо недопущення переохолодження громадян без визначеного місця проживання у зимовий період.</t>
  </si>
  <si>
    <t xml:space="preserve">Надання соціальних послуг іншими установами та закладами соціального захисту </t>
  </si>
  <si>
    <t>Лікарський персонал</t>
  </si>
  <si>
    <t>Середній медичний персонал</t>
  </si>
  <si>
    <t>Молодший медичний персонал</t>
  </si>
  <si>
    <t>спеціалісти (не медики)</t>
  </si>
  <si>
    <t>інші працівники</t>
  </si>
  <si>
    <t>тис.грн.</t>
  </si>
  <si>
    <t>Проведення капітального ремонту</t>
  </si>
  <si>
    <t>Утримання установ та закладів, що надають соціальні послуги іншим вразливим категоріям населення, строк реалізації : 2020-2022рр.</t>
  </si>
  <si>
    <t>2018 рік (звіт)</t>
  </si>
  <si>
    <t>2019 рік (затверджено)</t>
  </si>
  <si>
    <t>2020 рік (проект)</t>
  </si>
  <si>
    <t>2022 рік (прогноз)</t>
  </si>
  <si>
    <t>2019 рік (план)</t>
  </si>
  <si>
    <t>2022 рік</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</si>
  <si>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</si>
  <si>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1. Департамент праці та соціального захисту населення Миколаївської міської ради</t>
  </si>
  <si>
    <t>(код за ЄДРПОУ)</t>
  </si>
  <si>
    <t>2. Департамент праці та соціального захисту населення Миколаївської міської ради</t>
  </si>
  <si>
    <t>(код Типової програми класифікації видатків та кредитування місцвого бюджету)</t>
  </si>
  <si>
    <t>(код Функціонольної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</si>
  <si>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</si>
  <si>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</si>
  <si>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кількість соціальних послуг, які надані в інших установах та закладах соціального захисту (центр реінтеграції бездомних громадян)</t>
  </si>
  <si>
    <t>кількість соціальних послуг, які надані в інших установах та закладах соціального захисту  (притулок для громадян похилого віку та івалідів)</t>
  </si>
  <si>
    <t>кількість соціальних послуг, які надані в інших установах та закладах соціального захисту (міський центр підтримки внутрішньо переміщених осіб та ветеранів АТО)</t>
  </si>
  <si>
    <t>динаміка **кількості осіб, яким протягом року надано соціальні послуги в інших установах та закладах соціального захисту (порівняно з минулим роком)  (центр реінтеграції бездомних громадян)</t>
  </si>
  <si>
    <t>динаміка **кількості осіб, яким протягом року надано соціальні послуги в інших установах та закладах соціального захисту (порівняно з минулим роком) (притулок для громадян похилого віку та івалідів)</t>
  </si>
  <si>
    <t>динаміка **кількості осіб, яким протягом року надано соціальні послуги в інших установах та закладах соціального захисту (порівняно з минулим роком) (міський центр підтримки внутрішньо переміщених осіб та ветеранів АТО)</t>
  </si>
  <si>
    <t>економія коштів за рік, що виникла за результатами впровадження в експлуатацію придбанного обладнання (міський центр підтримки внутрішньо переміщених осіб та ветеранів АТО)</t>
  </si>
  <si>
    <t xml:space="preserve">Положення </t>
  </si>
  <si>
    <t>Угода про співпрацю №10-2018 від 10.04.2018р.</t>
  </si>
  <si>
    <t>економія коштів за рік, що виникла за результатами впровадження в експлуатацію придбанного обладнання (порівняно з минулим роком) (притулок для громадян похилого віку та івалідів)</t>
  </si>
  <si>
    <t>Проєкт Міської програми "Соціальний захист" на 2020-2022 рр.</t>
  </si>
  <si>
    <t>08</t>
  </si>
  <si>
    <t>081</t>
  </si>
  <si>
    <t>4. Мета та завдання бюджетної програми на 2020 - 2022 роки:</t>
  </si>
  <si>
    <t>Кредиторська заборгованість станом на 01.01.2019р. відсутня</t>
  </si>
  <si>
    <t xml:space="preserve">Центр має спеціальний рахунок це :
- благодійні внески юридичних і фізичних осіб (отримано допомоги у вигляді грантів та дарунків станом на 31.12.2018 року на загальну суму –148 427,32  грн.); 
-господарчих товарів (одяг та взуття, миючі засоби) на суму 25 430,46 грн., медикаментів на суму 15 00грн, продуктів харчування 87 567,36грн., на оплата послуг на суму 24 496грн., на оплату комунальних послуг витрачено 9 433,50грн.
Центр отримав благодійну допомогу від наступних організацій:
- обласного благодійного фонду соціальної допомоги малозабезпеченим (продукти харчування на суму – 34 738 грн.);
- фірми «Владам» (овочі на суму 19 260 грн);
- НОБО Фонд Сергія Герасюти (одяг, продукти харчування, медикаменти на суму  1 500 грн.);
- Лютеранської церкви «Згода» ( продукти харчування  на суму 5 536,50 грн.);
- ТОВ «Золотий колос» (продукти харчування на суму 10 292 грн.);
- Всеукраїнський благодійний фонд «Майбутнє разом» - 16249,10 грн. </t>
  </si>
  <si>
    <t>У 2018 році надійшло коштів від Пенсійного фонду в сумі 664,483 тис.грн., з них використано:
на придбання м’якого інвентарю,предметів,матеріалів – 126,187 тис.грн
на придбання медикаментів  - 30,000 тис.грн.
на придбання продуктів харчування – 501,030 тис.грн
на оплату послуг – 7,266 тис.грн.                                                                                                                                                                                                                                                                                                                                                                                                                       Крім того, з міського бюджету виділені кошти на придбання компьютеру на суму 8 200 грн. та причепу на суму 19 800 грн. Також отримані благодійні внески на суму 100 257,93 грн., які використані на поліпшення утримання підопічних.</t>
  </si>
  <si>
    <t>1) видатки за кодами Економічної класифікації видатків бюджету у 2018 - 2020 роках:</t>
  </si>
  <si>
    <t xml:space="preserve">Кількість осіб, якім надано соціальні послуги протягом 2018 року - 53. Кількість послуг, які надані установою в 2018 році складає 14 600 одиниць. </t>
  </si>
  <si>
    <t xml:space="preserve">1. Конституція України від 28.06.1996 р.№ 254к/96-ВР.
2. Бюджетний кодекс України від 08.07.2010 р. № 2456-YI.
3. Закон України "Про соціальні послуги" від 17.01.2019 р. № 2671 - VІІІ.
4. Закон України “Про Державний бюджет України на 2020 рік".
5. 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зі змінами.
6. Наказ  Міністерства праці та соціальної політики України від 14.02.2006р.№ 31 "Про затвердження Типових положень про заклади соціального захисту для бездомних осіб та звільнених осіб".
7. Наказ  Міністерства праці та соціальної політики України від 29.12.2001 р.№ 549 "Про затвердження типових положень про будинки-інтернати (пансіонати) для громадян похилого віку, інвалідів та дітей".
8. Наказ Міністерства соціальної політики України від 14.05.2018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9. Міська програма "Соціальний захист" на 2017-2019 роки., затверджена рішенням міської ради від 23.12.16 р. № 13/10, зі змінами.
10. Рішення міської ради від 23.05.2001 р. № 30/12 "Про створення в м.Миколаєві міського будинку-інтернату для громадян похилого віку та інвалідів". 
11. Рішення міської ради від 19.10.2000 р. № 23/11 "Про створення Притулку для осіб без визначного місця проживання,які ведуть бродячий спосіб життя".
12. Рішення міської ради від 10.07.2008 р. № 25/10 "Про перейменування міського Притулку для осіб без визначного місця проживання,які ведуть бродячий спосіб життя в центрі реінтеграції бездомних громадян".
13. Рішення міської ради від 27.01.11 р. № 3/33 "Про внесення змін і доповнення до положення про центр реінтеграції бездомних громадян". 
14.Міська програма соціальної підтримки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(далі - учасники АТО/ООС) та членів їх сїмей, затвердженно рішенням ММР від 23.12.2016р. № 13/11, зі змінами.
15. Рішення міської ради від 19.07.2018 р. №49/195 "Про створення міського центру підтримки внутрішньо переміщених осіб та ветеранів АТО та затвердження його Положення".
16. Рішення міської ради від 21.12.2018 р. № 49/31 "Про бюджет міста Миколаєва на 2019 рік", зі змінами. 
17. Рішення виконавчого комітету Миколаївської міської ради від 21.11.2019 р. № 1247 "Про попередній розгляд проєкту рішення Миколаївської міської ради "Про затвердження міської програми "Соціальний захист" на 2020 - 2022 роки".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</si>
</sst>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 numFmtId="186" formatCode="0.000"/>
    <numFmt numFmtId="187" formatCode="#,##0.000&quot;р.&quot;"/>
    <numFmt numFmtId="188" formatCode="#,##0.0"/>
  </numFmts>
  <fonts count="45">
    <font>
      <sz val="11"/>
      <color theme="1"/>
      <name val="Calibri"/>
      <family val="2"/>
    </font>
    <font>
      <sz val="11"/>
      <color indexed="8"/>
      <name val="Calibri"/>
      <family val="2"/>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b/>
      <u val="single"/>
      <sz val="11"/>
      <color indexed="8"/>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1" borderId="0" applyNumberFormat="0" applyBorder="0" applyAlignment="0" applyProtection="0"/>
  </cellStyleXfs>
  <cellXfs count="113">
    <xf numFmtId="0" fontId="0" fillId="0" borderId="0" xfId="0" applyFont="1" applyAlignment="1">
      <alignment/>
    </xf>
    <xf numFmtId="0" fontId="5" fillId="32" borderId="0" xfId="0" applyFont="1" applyFill="1" applyAlignment="1">
      <alignment/>
    </xf>
    <xf numFmtId="0" fontId="5" fillId="32" borderId="10" xfId="0" applyFont="1" applyFill="1" applyBorder="1" applyAlignment="1">
      <alignment horizontal="center" vertical="center" wrapText="1"/>
    </xf>
    <xf numFmtId="1" fontId="5" fillId="32" borderId="10" xfId="0" applyNumberFormat="1"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0" fontId="2"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5" fillId="32" borderId="0" xfId="0" applyFont="1" applyFill="1" applyAlignment="1">
      <alignment horizontal="center" vertical="center" wrapText="1"/>
    </xf>
    <xf numFmtId="0" fontId="5" fillId="32" borderId="11" xfId="0" applyFont="1" applyFill="1" applyBorder="1" applyAlignment="1">
      <alignment/>
    </xf>
    <xf numFmtId="0" fontId="5" fillId="32" borderId="0" xfId="0" applyFont="1" applyFill="1" applyBorder="1" applyAlignment="1">
      <alignment/>
    </xf>
    <xf numFmtId="0" fontId="5" fillId="32" borderId="0" xfId="0" applyFont="1" applyFill="1" applyBorder="1" applyAlignment="1">
      <alignment horizontal="center"/>
    </xf>
    <xf numFmtId="0" fontId="5" fillId="32" borderId="0" xfId="0" applyFont="1" applyFill="1" applyAlignment="1">
      <alignment horizontal="left"/>
    </xf>
    <xf numFmtId="0" fontId="5" fillId="32" borderId="0" xfId="0" applyFont="1" applyFill="1" applyAlignment="1">
      <alignment horizontal="left" wrapText="1"/>
    </xf>
    <xf numFmtId="0" fontId="4" fillId="32"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5" fillId="32" borderId="10" xfId="0" applyFont="1" applyFill="1" applyBorder="1" applyAlignment="1">
      <alignment horizontal="left" vertical="center" wrapText="1"/>
    </xf>
    <xf numFmtId="2" fontId="5" fillId="32" borderId="1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2" fillId="32" borderId="0" xfId="0" applyFont="1" applyFill="1" applyAlignment="1">
      <alignment horizontal="right" vertical="center"/>
    </xf>
    <xf numFmtId="0" fontId="3" fillId="32" borderId="0" xfId="0" applyFont="1" applyFill="1" applyBorder="1" applyAlignment="1">
      <alignment vertical="center" wrapText="1"/>
    </xf>
    <xf numFmtId="0" fontId="8" fillId="32" borderId="0" xfId="0" applyFont="1" applyFill="1" applyAlignment="1">
      <alignment vertical="top" wrapText="1"/>
    </xf>
    <xf numFmtId="0" fontId="3" fillId="32" borderId="0" xfId="0" applyFont="1" applyFill="1" applyBorder="1" applyAlignment="1">
      <alignment vertical="top" wrapText="1"/>
    </xf>
    <xf numFmtId="0" fontId="3" fillId="32" borderId="0" xfId="0" applyFont="1" applyFill="1" applyAlignment="1">
      <alignment wrapText="1"/>
    </xf>
    <xf numFmtId="0" fontId="3" fillId="32" borderId="0" xfId="0" applyFont="1" applyFill="1" applyBorder="1" applyAlignment="1">
      <alignment wrapText="1"/>
    </xf>
    <xf numFmtId="0" fontId="3" fillId="32" borderId="0" xfId="0" applyFont="1" applyFill="1" applyAlignment="1">
      <alignment vertical="center" wrapText="1"/>
    </xf>
    <xf numFmtId="0" fontId="8" fillId="32" borderId="0" xfId="0" applyFont="1" applyFill="1" applyBorder="1" applyAlignment="1">
      <alignment vertical="top" wrapText="1"/>
    </xf>
    <xf numFmtId="0" fontId="9" fillId="32" borderId="0" xfId="0" applyFont="1" applyFill="1" applyAlignment="1">
      <alignment vertical="top" wrapText="1"/>
    </xf>
    <xf numFmtId="0" fontId="5" fillId="32" borderId="0" xfId="0" applyFont="1" applyFill="1" applyAlignment="1">
      <alignment vertical="center" wrapText="1"/>
    </xf>
    <xf numFmtId="0" fontId="5" fillId="32" borderId="0" xfId="0" applyFont="1" applyFill="1" applyAlignment="1">
      <alignment vertical="top" wrapText="1"/>
    </xf>
    <xf numFmtId="2" fontId="5" fillId="32" borderId="10" xfId="0" applyNumberFormat="1" applyFont="1" applyFill="1" applyBorder="1" applyAlignment="1">
      <alignment vertical="center" wrapText="1"/>
    </xf>
    <xf numFmtId="2" fontId="5" fillId="32" borderId="0" xfId="0" applyNumberFormat="1" applyFont="1" applyFill="1" applyAlignment="1">
      <alignment/>
    </xf>
    <xf numFmtId="2" fontId="4" fillId="32" borderId="10" xfId="0" applyNumberFormat="1" applyFont="1" applyFill="1" applyBorder="1" applyAlignment="1">
      <alignment horizontal="center" vertical="center" wrapText="1"/>
    </xf>
    <xf numFmtId="2" fontId="4" fillId="32" borderId="0" xfId="0" applyNumberFormat="1" applyFont="1" applyFill="1" applyAlignment="1">
      <alignment/>
    </xf>
    <xf numFmtId="3" fontId="5" fillId="32" borderId="0" xfId="0" applyNumberFormat="1" applyFont="1" applyFill="1" applyAlignment="1">
      <alignment/>
    </xf>
    <xf numFmtId="0" fontId="5" fillId="32" borderId="10" xfId="0" applyFont="1" applyFill="1" applyBorder="1" applyAlignment="1">
      <alignment vertical="center" wrapText="1"/>
    </xf>
    <xf numFmtId="0" fontId="4" fillId="32" borderId="10" xfId="0" applyFont="1" applyFill="1" applyBorder="1" applyAlignment="1">
      <alignment vertical="center" wrapText="1"/>
    </xf>
    <xf numFmtId="0" fontId="4" fillId="32" borderId="0" xfId="0" applyFont="1" applyFill="1" applyAlignment="1">
      <alignment/>
    </xf>
    <xf numFmtId="2" fontId="5" fillId="32" borderId="10" xfId="0" applyNumberFormat="1" applyFont="1" applyFill="1" applyBorder="1" applyAlignment="1">
      <alignment horizontal="left" vertical="center" wrapText="1"/>
    </xf>
    <xf numFmtId="1" fontId="4" fillId="32" borderId="0" xfId="0" applyNumberFormat="1" applyFont="1" applyFill="1" applyBorder="1" applyAlignment="1">
      <alignment horizontal="center" vertical="center" wrapText="1"/>
    </xf>
    <xf numFmtId="0" fontId="5" fillId="32" borderId="10" xfId="0" applyNumberFormat="1" applyFont="1" applyFill="1" applyBorder="1" applyAlignment="1">
      <alignment vertical="center" wrapText="1"/>
    </xf>
    <xf numFmtId="0" fontId="5" fillId="32" borderId="10" xfId="0" applyNumberFormat="1" applyFont="1" applyFill="1" applyBorder="1" applyAlignment="1">
      <alignment horizontal="center" vertical="center" wrapText="1"/>
    </xf>
    <xf numFmtId="49" fontId="5" fillId="32" borderId="12"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10" xfId="0" applyFont="1" applyFill="1" applyBorder="1" applyAlignment="1">
      <alignment horizontal="left" vertical="center" wrapText="1"/>
    </xf>
    <xf numFmtId="49" fontId="5" fillId="32" borderId="13" xfId="0" applyNumberFormat="1" applyFont="1" applyFill="1" applyBorder="1" applyAlignment="1">
      <alignment horizontal="center" vertical="center" wrapText="1"/>
    </xf>
    <xf numFmtId="0" fontId="5" fillId="32" borderId="13" xfId="0" applyFont="1" applyFill="1" applyBorder="1" applyAlignment="1">
      <alignment horizontal="left" vertical="center" wrapText="1"/>
    </xf>
    <xf numFmtId="4" fontId="5" fillId="32" borderId="10" xfId="0" applyNumberFormat="1" applyFont="1" applyFill="1" applyBorder="1" applyAlignment="1">
      <alignment horizontal="center" vertical="center" wrapText="1"/>
    </xf>
    <xf numFmtId="4" fontId="5" fillId="32" borderId="0" xfId="0" applyNumberFormat="1" applyFont="1" applyFill="1" applyAlignment="1">
      <alignment/>
    </xf>
    <xf numFmtId="4" fontId="5" fillId="32" borderId="0" xfId="0" applyNumberFormat="1" applyFont="1" applyFill="1" applyBorder="1" applyAlignment="1">
      <alignment/>
    </xf>
    <xf numFmtId="49" fontId="5" fillId="32" borderId="0" xfId="0" applyNumberFormat="1" applyFont="1" applyFill="1" applyBorder="1" applyAlignment="1">
      <alignment horizontal="center" vertical="center" wrapText="1"/>
    </xf>
    <xf numFmtId="0" fontId="5" fillId="32" borderId="0" xfId="0" applyFont="1" applyFill="1" applyBorder="1" applyAlignment="1">
      <alignment horizontal="left" vertical="center" wrapText="1"/>
    </xf>
    <xf numFmtId="4" fontId="5" fillId="32" borderId="0" xfId="0" applyNumberFormat="1" applyFont="1" applyFill="1" applyBorder="1" applyAlignment="1">
      <alignment horizontal="center" vertical="center" wrapText="1"/>
    </xf>
    <xf numFmtId="0" fontId="4" fillId="32" borderId="0" xfId="0" applyFont="1" applyFill="1" applyBorder="1" applyAlignment="1">
      <alignment vertical="center" wrapText="1"/>
    </xf>
    <xf numFmtId="0" fontId="4" fillId="32" borderId="0" xfId="0" applyFont="1" applyFill="1" applyBorder="1" applyAlignment="1">
      <alignment horizontal="center" vertical="center" wrapText="1"/>
    </xf>
    <xf numFmtId="4" fontId="4" fillId="32" borderId="0" xfId="0" applyNumberFormat="1" applyFont="1" applyFill="1" applyBorder="1" applyAlignment="1">
      <alignment horizontal="center" vertical="center" wrapText="1"/>
    </xf>
    <xf numFmtId="3" fontId="4" fillId="32" borderId="0" xfId="0" applyNumberFormat="1" applyFont="1" applyFill="1" applyBorder="1" applyAlignment="1">
      <alignment horizontal="center" vertical="center" wrapText="1"/>
    </xf>
    <xf numFmtId="3" fontId="5" fillId="32" borderId="0" xfId="0" applyNumberFormat="1" applyFont="1" applyFill="1" applyBorder="1" applyAlignment="1">
      <alignment horizontal="center" vertical="center" wrapText="1"/>
    </xf>
    <xf numFmtId="3" fontId="11" fillId="32" borderId="10" xfId="0" applyNumberFormat="1" applyFont="1" applyFill="1" applyBorder="1" applyAlignment="1">
      <alignment horizontal="center" vertical="center" wrapText="1"/>
    </xf>
    <xf numFmtId="3" fontId="12" fillId="32" borderId="10" xfId="0"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10" xfId="0" applyFont="1" applyFill="1" applyBorder="1" applyAlignment="1">
      <alignment vertical="center" wrapText="1"/>
    </xf>
    <xf numFmtId="3" fontId="12" fillId="32" borderId="10" xfId="0" applyNumberFormat="1" applyFont="1" applyFill="1" applyBorder="1" applyAlignment="1">
      <alignment vertical="center" wrapText="1"/>
    </xf>
    <xf numFmtId="0" fontId="12" fillId="32" borderId="10" xfId="0" applyFont="1" applyFill="1" applyBorder="1" applyAlignment="1">
      <alignment horizontal="center" vertical="center" wrapText="1"/>
    </xf>
    <xf numFmtId="4" fontId="11" fillId="32" borderId="10" xfId="0" applyNumberFormat="1" applyFont="1" applyFill="1" applyBorder="1" applyAlignment="1">
      <alignment horizontal="center" vertical="center" wrapText="1"/>
    </xf>
    <xf numFmtId="2" fontId="11" fillId="32" borderId="10" xfId="0" applyNumberFormat="1" applyFont="1" applyFill="1" applyBorder="1" applyAlignment="1">
      <alignment horizontal="center" vertical="center" wrapText="1"/>
    </xf>
    <xf numFmtId="4" fontId="11" fillId="32" borderId="13" xfId="0" applyNumberFormat="1" applyFont="1" applyFill="1" applyBorder="1" applyAlignment="1">
      <alignment horizontal="center" vertical="center" wrapText="1"/>
    </xf>
    <xf numFmtId="4" fontId="11" fillId="32" borderId="12" xfId="0" applyNumberFormat="1" applyFont="1" applyFill="1" applyBorder="1" applyAlignment="1">
      <alignment horizontal="center" vertical="center" wrapText="1"/>
    </xf>
    <xf numFmtId="184" fontId="11" fillId="32" borderId="10" xfId="0" applyNumberFormat="1" applyFont="1" applyFill="1" applyBorder="1" applyAlignment="1">
      <alignment horizontal="center" vertical="center" wrapText="1"/>
    </xf>
    <xf numFmtId="3" fontId="11" fillId="32" borderId="10" xfId="0" applyNumberFormat="1" applyFont="1" applyFill="1" applyBorder="1" applyAlignment="1">
      <alignment vertical="center" wrapText="1"/>
    </xf>
    <xf numFmtId="185" fontId="11" fillId="32" borderId="10" xfId="0" applyNumberFormat="1" applyFont="1" applyFill="1" applyBorder="1" applyAlignment="1">
      <alignment horizontal="center" vertical="center" wrapText="1"/>
    </xf>
    <xf numFmtId="0" fontId="11" fillId="32" borderId="10" xfId="0" applyNumberFormat="1" applyFont="1" applyFill="1" applyBorder="1" applyAlignment="1">
      <alignment horizontal="center" vertical="center" wrapText="1"/>
    </xf>
    <xf numFmtId="0" fontId="11" fillId="32" borderId="10" xfId="0" applyNumberFormat="1" applyFont="1" applyFill="1" applyBorder="1" applyAlignment="1">
      <alignment vertical="center" wrapText="1"/>
    </xf>
    <xf numFmtId="3" fontId="11"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32" borderId="0" xfId="0" applyFont="1" applyFill="1" applyAlignment="1">
      <alignment horizontal="left" vertical="center" wrapText="1"/>
    </xf>
    <xf numFmtId="0" fontId="5" fillId="32" borderId="10" xfId="0" applyFont="1" applyFill="1" applyBorder="1" applyAlignment="1">
      <alignment horizontal="center" vertical="center" wrapText="1"/>
    </xf>
    <xf numFmtId="0" fontId="6" fillId="32" borderId="0" xfId="0" applyFont="1" applyFill="1" applyAlignment="1">
      <alignment horizontal="left" vertical="center" wrapText="1"/>
    </xf>
    <xf numFmtId="0" fontId="10" fillId="32" borderId="0" xfId="0" applyFont="1" applyFill="1" applyAlignment="1">
      <alignment horizontal="left" vertical="center" wrapText="1"/>
    </xf>
    <xf numFmtId="0" fontId="10" fillId="32" borderId="0" xfId="0" applyFont="1" applyFill="1" applyAlignment="1">
      <alignment horizontal="left"/>
    </xf>
    <xf numFmtId="0" fontId="5" fillId="32" borderId="0" xfId="0" applyFont="1" applyFill="1" applyAlignment="1">
      <alignment horizontal="left"/>
    </xf>
    <xf numFmtId="0" fontId="4" fillId="32" borderId="0" xfId="0" applyFont="1" applyFill="1" applyAlignment="1">
      <alignment horizontal="left" vertical="center" wrapText="1"/>
    </xf>
    <xf numFmtId="0" fontId="4" fillId="32" borderId="0" xfId="0" applyFont="1" applyFill="1" applyAlignment="1">
      <alignment horizontal="left" vertical="top" wrapText="1"/>
    </xf>
    <xf numFmtId="0" fontId="4" fillId="32" borderId="0" xfId="0" applyFont="1" applyFill="1" applyAlignment="1">
      <alignment vertical="center" wrapText="1"/>
    </xf>
    <xf numFmtId="0" fontId="5" fillId="32" borderId="0" xfId="0" applyFont="1" applyFill="1" applyAlignment="1">
      <alignment horizontal="left" wrapText="1"/>
    </xf>
    <xf numFmtId="0" fontId="5" fillId="32" borderId="13"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8" fillId="32" borderId="0" xfId="0" applyFont="1" applyFill="1" applyAlignment="1">
      <alignment horizontal="left" vertical="top" wrapText="1"/>
    </xf>
    <xf numFmtId="49" fontId="10" fillId="32" borderId="0" xfId="0" applyNumberFormat="1" applyFont="1" applyFill="1" applyAlignment="1">
      <alignment horizontal="left" wrapText="1"/>
    </xf>
    <xf numFmtId="0" fontId="3" fillId="32" borderId="11" xfId="0" applyFont="1" applyFill="1" applyBorder="1" applyAlignment="1">
      <alignment horizontal="center" wrapText="1"/>
    </xf>
    <xf numFmtId="0" fontId="3" fillId="32" borderId="11" xfId="0" applyFont="1" applyFill="1" applyBorder="1" applyAlignment="1">
      <alignment horizontal="left" vertical="top" wrapText="1"/>
    </xf>
    <xf numFmtId="49" fontId="3" fillId="32" borderId="11" xfId="0" applyNumberFormat="1" applyFont="1" applyFill="1" applyBorder="1" applyAlignment="1">
      <alignment horizontal="center" vertical="center" wrapText="1"/>
    </xf>
    <xf numFmtId="0" fontId="8" fillId="32" borderId="14" xfId="0" applyFont="1" applyFill="1" applyBorder="1" applyAlignment="1">
      <alignment horizontal="center" vertical="top" wrapText="1"/>
    </xf>
    <xf numFmtId="0" fontId="9" fillId="32" borderId="0" xfId="0" applyFont="1" applyFill="1" applyAlignment="1">
      <alignment horizontal="center" vertical="top" wrapText="1"/>
    </xf>
    <xf numFmtId="0" fontId="7" fillId="32" borderId="0" xfId="0" applyFont="1" applyFill="1" applyAlignment="1">
      <alignment horizontal="left" vertical="center" wrapText="1"/>
    </xf>
    <xf numFmtId="0" fontId="3" fillId="32" borderId="11" xfId="0" applyFont="1" applyFill="1" applyBorder="1" applyAlignment="1">
      <alignment horizontal="center" vertical="center" wrapText="1"/>
    </xf>
    <xf numFmtId="0" fontId="3" fillId="32" borderId="0" xfId="0" applyFont="1" applyFill="1" applyAlignment="1">
      <alignment horizontal="center" vertical="center"/>
    </xf>
    <xf numFmtId="0" fontId="3" fillId="32" borderId="11" xfId="0" applyFont="1" applyFill="1" applyBorder="1" applyAlignment="1">
      <alignment horizontal="left" vertical="center" wrapText="1"/>
    </xf>
    <xf numFmtId="0" fontId="8" fillId="32" borderId="0" xfId="0" applyFont="1" applyFill="1" applyAlignment="1">
      <alignment horizontal="center" vertical="top" wrapText="1"/>
    </xf>
    <xf numFmtId="0" fontId="5" fillId="32" borderId="0" xfId="0" applyFont="1" applyFill="1" applyAlignment="1">
      <alignment vertical="center" wrapText="1"/>
    </xf>
    <xf numFmtId="0" fontId="5" fillId="32" borderId="14" xfId="0" applyFont="1" applyFill="1" applyBorder="1" applyAlignment="1">
      <alignment horizontal="center" vertical="center" wrapText="1"/>
    </xf>
    <xf numFmtId="0" fontId="5" fillId="32" borderId="0" xfId="0" applyFont="1" applyFill="1" applyAlignment="1">
      <alignment horizontal="left" vertical="top" wrapText="1"/>
    </xf>
    <xf numFmtId="0" fontId="5" fillId="32" borderId="0" xfId="0" applyFont="1" applyFill="1" applyBorder="1" applyAlignment="1">
      <alignment horizontal="center" vertical="center" wrapText="1"/>
    </xf>
    <xf numFmtId="0" fontId="4" fillId="32" borderId="11" xfId="0" applyFont="1" applyFill="1" applyBorder="1" applyAlignment="1">
      <alignment horizontal="center"/>
    </xf>
    <xf numFmtId="0" fontId="8" fillId="32" borderId="0" xfId="0" applyFont="1" applyFill="1" applyBorder="1" applyAlignment="1">
      <alignment horizontal="center" vertical="top" wrapText="1"/>
    </xf>
    <xf numFmtId="0" fontId="5" fillId="32" borderId="0" xfId="0" applyFont="1" applyFill="1" applyAlignment="1">
      <alignment vertical="top" wrapText="1"/>
    </xf>
    <xf numFmtId="0" fontId="3" fillId="32" borderId="0" xfId="0" applyFont="1" applyFill="1" applyAlignment="1">
      <alignment horizontal="center" vertical="center" wrapText="1"/>
    </xf>
    <xf numFmtId="49" fontId="9" fillId="32" borderId="0" xfId="0" applyNumberFormat="1" applyFont="1" applyFill="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8"/>
  <sheetViews>
    <sheetView tabSelected="1" view="pageLayout" zoomScale="75" zoomScaleNormal="80" zoomScalePageLayoutView="75" workbookViewId="0" topLeftCell="A1">
      <selection activeCell="A26" sqref="A26:B26"/>
    </sheetView>
  </sheetViews>
  <sheetFormatPr defaultColWidth="9.140625" defaultRowHeight="15"/>
  <cols>
    <col min="1" max="1" width="13.57421875" style="5" customWidth="1"/>
    <col min="2" max="2" width="41.8515625" style="5" customWidth="1"/>
    <col min="3" max="3" width="13.140625" style="5" customWidth="1"/>
    <col min="4" max="4" width="13.57421875" style="5" customWidth="1"/>
    <col min="5" max="5" width="11.28125" style="5" customWidth="1"/>
    <col min="6" max="6" width="14.57421875" style="5" customWidth="1"/>
    <col min="7" max="7" width="13.8515625" style="5" customWidth="1"/>
    <col min="8" max="8" width="12.8515625" style="5" customWidth="1"/>
    <col min="9" max="9" width="12.28125" style="5" customWidth="1"/>
    <col min="10" max="10" width="16.00390625" style="5" customWidth="1"/>
    <col min="11" max="11" width="12.421875" style="5" customWidth="1"/>
    <col min="12" max="12" width="12.8515625" style="5" customWidth="1"/>
    <col min="13" max="13" width="13.00390625" style="5" customWidth="1"/>
    <col min="14" max="14" width="12.7109375" style="5" customWidth="1"/>
    <col min="15" max="15" width="9.140625" style="5" customWidth="1"/>
    <col min="16" max="16" width="10.7109375" style="5" customWidth="1"/>
    <col min="17" max="17" width="5.00390625" style="5" customWidth="1"/>
    <col min="18" max="16384" width="9.140625" style="5" customWidth="1"/>
  </cols>
  <sheetData>
    <row r="1" ht="15">
      <c r="P1" s="19" t="s">
        <v>61</v>
      </c>
    </row>
    <row r="2" ht="15">
      <c r="P2" s="19" t="s">
        <v>62</v>
      </c>
    </row>
    <row r="3" ht="15">
      <c r="P3" s="19" t="s">
        <v>63</v>
      </c>
    </row>
    <row r="4" ht="15">
      <c r="P4" s="19" t="s">
        <v>64</v>
      </c>
    </row>
    <row r="5" ht="15">
      <c r="P5" s="19" t="s">
        <v>222</v>
      </c>
    </row>
    <row r="6" spans="1:16" ht="15">
      <c r="A6" s="101" t="s">
        <v>223</v>
      </c>
      <c r="B6" s="101"/>
      <c r="C6" s="101"/>
      <c r="D6" s="101"/>
      <c r="E6" s="101"/>
      <c r="F6" s="101"/>
      <c r="G6" s="101"/>
      <c r="H6" s="101"/>
      <c r="I6" s="101"/>
      <c r="J6" s="101"/>
      <c r="K6" s="101"/>
      <c r="L6" s="101"/>
      <c r="M6" s="101"/>
      <c r="N6" s="101"/>
      <c r="O6" s="101"/>
      <c r="P6" s="101"/>
    </row>
    <row r="7" spans="1:19" ht="15" customHeight="1">
      <c r="A7" s="102" t="s">
        <v>246</v>
      </c>
      <c r="B7" s="102"/>
      <c r="C7" s="102"/>
      <c r="D7" s="102"/>
      <c r="E7" s="102"/>
      <c r="F7" s="102"/>
      <c r="G7" s="102"/>
      <c r="H7" s="20"/>
      <c r="I7" s="20"/>
      <c r="J7" s="96" t="s">
        <v>264</v>
      </c>
      <c r="K7" s="96"/>
      <c r="L7" s="96"/>
      <c r="M7" s="20"/>
      <c r="N7" s="96" t="s">
        <v>221</v>
      </c>
      <c r="O7" s="96"/>
      <c r="P7" s="96"/>
      <c r="R7" s="111"/>
      <c r="S7" s="111"/>
    </row>
    <row r="8" spans="1:19" ht="27.75" customHeight="1">
      <c r="A8" s="97" t="s">
        <v>65</v>
      </c>
      <c r="B8" s="97"/>
      <c r="C8" s="97"/>
      <c r="D8" s="97"/>
      <c r="E8" s="97"/>
      <c r="F8" s="97"/>
      <c r="G8" s="97"/>
      <c r="H8" s="21"/>
      <c r="I8" s="21"/>
      <c r="J8" s="112" t="s">
        <v>66</v>
      </c>
      <c r="K8" s="112"/>
      <c r="L8" s="112"/>
      <c r="M8" s="21"/>
      <c r="N8" s="112" t="s">
        <v>247</v>
      </c>
      <c r="O8" s="112"/>
      <c r="P8" s="112"/>
      <c r="R8" s="98"/>
      <c r="S8" s="98"/>
    </row>
    <row r="9" spans="1:16" ht="15" customHeight="1">
      <c r="A9" s="95" t="s">
        <v>248</v>
      </c>
      <c r="B9" s="95"/>
      <c r="C9" s="95"/>
      <c r="D9" s="95"/>
      <c r="E9" s="95"/>
      <c r="F9" s="95"/>
      <c r="G9" s="95"/>
      <c r="H9" s="22"/>
      <c r="I9" s="22"/>
      <c r="J9" s="96" t="s">
        <v>265</v>
      </c>
      <c r="K9" s="96"/>
      <c r="L9" s="96"/>
      <c r="M9" s="22"/>
      <c r="N9" s="96" t="s">
        <v>221</v>
      </c>
      <c r="O9" s="96"/>
      <c r="P9" s="96"/>
    </row>
    <row r="10" spans="1:16" ht="25.5" customHeight="1">
      <c r="A10" s="97" t="s">
        <v>67</v>
      </c>
      <c r="B10" s="97"/>
      <c r="C10" s="97"/>
      <c r="D10" s="97"/>
      <c r="E10" s="97"/>
      <c r="F10" s="97"/>
      <c r="G10" s="97"/>
      <c r="H10" s="21"/>
      <c r="I10" s="21"/>
      <c r="J10" s="103" t="s">
        <v>68</v>
      </c>
      <c r="K10" s="103"/>
      <c r="L10" s="103"/>
      <c r="M10" s="21"/>
      <c r="N10" s="98" t="s">
        <v>247</v>
      </c>
      <c r="O10" s="98"/>
      <c r="P10" s="98"/>
    </row>
    <row r="11" spans="1:16" ht="60" customHeight="1">
      <c r="A11" s="93" t="s">
        <v>2</v>
      </c>
      <c r="B11" s="93"/>
      <c r="C11" s="23"/>
      <c r="D11" s="94">
        <v>3241</v>
      </c>
      <c r="E11" s="94"/>
      <c r="F11" s="24"/>
      <c r="G11" s="94">
        <v>1090</v>
      </c>
      <c r="H11" s="94"/>
      <c r="I11" s="23"/>
      <c r="J11" s="94" t="s">
        <v>178</v>
      </c>
      <c r="K11" s="94"/>
      <c r="L11" s="94"/>
      <c r="M11" s="25"/>
      <c r="N11" s="100">
        <v>14201100000</v>
      </c>
      <c r="O11" s="100"/>
      <c r="P11" s="100"/>
    </row>
    <row r="12" spans="1:16" ht="60.75" customHeight="1">
      <c r="A12" s="92" t="s">
        <v>1</v>
      </c>
      <c r="B12" s="92"/>
      <c r="C12" s="21"/>
      <c r="D12" s="103" t="s">
        <v>249</v>
      </c>
      <c r="E12" s="103"/>
      <c r="F12" s="26"/>
      <c r="G12" s="109" t="s">
        <v>250</v>
      </c>
      <c r="H12" s="109"/>
      <c r="I12" s="21"/>
      <c r="J12" s="103" t="s">
        <v>251</v>
      </c>
      <c r="K12" s="103"/>
      <c r="L12" s="103"/>
      <c r="M12" s="27"/>
      <c r="N12" s="98" t="s">
        <v>252</v>
      </c>
      <c r="O12" s="98"/>
      <c r="P12" s="98"/>
    </row>
    <row r="13" spans="1:2" s="1" customFormat="1" ht="12.75" hidden="1">
      <c r="A13" s="28"/>
      <c r="B13" s="29"/>
    </row>
    <row r="14" spans="1:16" s="1" customFormat="1" ht="12.75">
      <c r="A14" s="88" t="s">
        <v>266</v>
      </c>
      <c r="B14" s="88"/>
      <c r="C14" s="88"/>
      <c r="D14" s="88"/>
      <c r="E14" s="88"/>
      <c r="F14" s="88"/>
      <c r="G14" s="88"/>
      <c r="H14" s="88"/>
      <c r="I14" s="88"/>
      <c r="J14" s="88"/>
      <c r="K14" s="88"/>
      <c r="L14" s="88"/>
      <c r="M14" s="88"/>
      <c r="N14" s="88"/>
      <c r="O14" s="88"/>
      <c r="P14" s="88"/>
    </row>
    <row r="15" spans="1:16" s="1" customFormat="1" ht="12.75">
      <c r="A15" s="88" t="s">
        <v>224</v>
      </c>
      <c r="B15" s="88"/>
      <c r="C15" s="88"/>
      <c r="D15" s="88"/>
      <c r="E15" s="88"/>
      <c r="F15" s="88"/>
      <c r="G15" s="88"/>
      <c r="H15" s="88"/>
      <c r="I15" s="88"/>
      <c r="J15" s="88"/>
      <c r="K15" s="88"/>
      <c r="L15" s="88"/>
      <c r="M15" s="88"/>
      <c r="N15" s="88"/>
      <c r="O15" s="88"/>
      <c r="P15" s="88"/>
    </row>
    <row r="16" spans="1:16" s="1" customFormat="1" ht="12.75">
      <c r="A16" s="86" t="s">
        <v>238</v>
      </c>
      <c r="B16" s="86"/>
      <c r="C16" s="86"/>
      <c r="D16" s="86"/>
      <c r="E16" s="86"/>
      <c r="F16" s="86"/>
      <c r="G16" s="86"/>
      <c r="H16" s="86"/>
      <c r="I16" s="86"/>
      <c r="J16" s="86"/>
      <c r="K16" s="86"/>
      <c r="L16" s="86"/>
      <c r="M16" s="86"/>
      <c r="N16" s="86"/>
      <c r="O16" s="86"/>
      <c r="P16" s="86"/>
    </row>
    <row r="17" spans="1:16" s="1" customFormat="1" ht="12.75">
      <c r="A17" s="88" t="s">
        <v>165</v>
      </c>
      <c r="B17" s="88"/>
      <c r="C17" s="88"/>
      <c r="D17" s="88"/>
      <c r="E17" s="88"/>
      <c r="F17" s="88"/>
      <c r="G17" s="88"/>
      <c r="H17" s="88"/>
      <c r="I17" s="88"/>
      <c r="J17" s="88"/>
      <c r="K17" s="88"/>
      <c r="L17" s="88"/>
      <c r="M17" s="88"/>
      <c r="N17" s="88"/>
      <c r="O17" s="88"/>
      <c r="P17" s="88"/>
    </row>
    <row r="18" spans="1:16" s="1" customFormat="1" ht="12.75">
      <c r="A18" s="86" t="s">
        <v>230</v>
      </c>
      <c r="B18" s="86"/>
      <c r="C18" s="86"/>
      <c r="D18" s="86"/>
      <c r="E18" s="86"/>
      <c r="F18" s="86"/>
      <c r="G18" s="86"/>
      <c r="H18" s="86"/>
      <c r="I18" s="86"/>
      <c r="J18" s="86"/>
      <c r="K18" s="86"/>
      <c r="L18" s="86"/>
      <c r="M18" s="86"/>
      <c r="N18" s="86"/>
      <c r="O18" s="86"/>
      <c r="P18" s="86"/>
    </row>
    <row r="19" spans="1:16" s="1" customFormat="1" ht="12.75">
      <c r="A19" s="88" t="s">
        <v>166</v>
      </c>
      <c r="B19" s="88"/>
      <c r="C19" s="88"/>
      <c r="D19" s="88"/>
      <c r="E19" s="88"/>
      <c r="F19" s="88"/>
      <c r="G19" s="88"/>
      <c r="H19" s="88"/>
      <c r="I19" s="88"/>
      <c r="J19" s="88"/>
      <c r="K19" s="88"/>
      <c r="L19" s="88"/>
      <c r="M19" s="88"/>
      <c r="N19" s="88"/>
      <c r="O19" s="88"/>
      <c r="P19" s="88"/>
    </row>
    <row r="20" spans="1:16" s="1" customFormat="1" ht="252" customHeight="1">
      <c r="A20" s="86" t="s">
        <v>272</v>
      </c>
      <c r="B20" s="86"/>
      <c r="C20" s="86"/>
      <c r="D20" s="86"/>
      <c r="E20" s="86"/>
      <c r="F20" s="86"/>
      <c r="G20" s="86"/>
      <c r="H20" s="86"/>
      <c r="I20" s="86"/>
      <c r="J20" s="86"/>
      <c r="K20" s="86"/>
      <c r="L20" s="86"/>
      <c r="M20" s="86"/>
      <c r="N20" s="86"/>
      <c r="O20" s="86"/>
      <c r="P20" s="86"/>
    </row>
    <row r="21" spans="1:17" ht="10.5" customHeight="1" hidden="1">
      <c r="A21" s="86"/>
      <c r="B21" s="86"/>
      <c r="C21" s="86"/>
      <c r="D21" s="86"/>
      <c r="E21" s="86"/>
      <c r="F21" s="86"/>
      <c r="G21" s="86"/>
      <c r="H21" s="86"/>
      <c r="I21" s="86"/>
      <c r="J21" s="86"/>
      <c r="K21" s="86"/>
      <c r="L21" s="86"/>
      <c r="M21" s="86"/>
      <c r="N21" s="86"/>
      <c r="O21" s="86"/>
      <c r="P21" s="86"/>
      <c r="Q21" s="86"/>
    </row>
    <row r="22" spans="1:17" ht="16.5" customHeight="1" hidden="1">
      <c r="A22" s="86"/>
      <c r="B22" s="86"/>
      <c r="C22" s="86"/>
      <c r="D22" s="86"/>
      <c r="E22" s="86"/>
      <c r="F22" s="86"/>
      <c r="G22" s="86"/>
      <c r="H22" s="86"/>
      <c r="I22" s="86"/>
      <c r="J22" s="86"/>
      <c r="K22" s="86"/>
      <c r="L22" s="86"/>
      <c r="M22" s="86"/>
      <c r="N22" s="86"/>
      <c r="O22" s="86"/>
      <c r="P22" s="86"/>
      <c r="Q22" s="1"/>
    </row>
    <row r="23" spans="1:17" ht="22.5" customHeight="1" hidden="1">
      <c r="A23" s="86"/>
      <c r="B23" s="86"/>
      <c r="C23" s="86"/>
      <c r="D23" s="86"/>
      <c r="E23" s="86"/>
      <c r="F23" s="86"/>
      <c r="G23" s="86"/>
      <c r="H23" s="86"/>
      <c r="I23" s="86"/>
      <c r="J23" s="86"/>
      <c r="K23" s="86"/>
      <c r="L23" s="86"/>
      <c r="M23" s="86"/>
      <c r="N23" s="86"/>
      <c r="O23" s="86"/>
      <c r="P23" s="86"/>
      <c r="Q23" s="86"/>
    </row>
    <row r="24" spans="1:17" ht="14.25" customHeight="1" hidden="1">
      <c r="A24" s="86"/>
      <c r="B24" s="86"/>
      <c r="C24" s="86"/>
      <c r="D24" s="86"/>
      <c r="E24" s="86"/>
      <c r="F24" s="86"/>
      <c r="G24" s="86"/>
      <c r="H24" s="86"/>
      <c r="I24" s="86"/>
      <c r="J24" s="86"/>
      <c r="K24" s="86"/>
      <c r="L24" s="86"/>
      <c r="M24" s="86"/>
      <c r="N24" s="86"/>
      <c r="O24" s="86"/>
      <c r="P24" s="86"/>
      <c r="Q24" s="86"/>
    </row>
    <row r="25" spans="1:17" ht="0.75" customHeight="1" hidden="1">
      <c r="A25" s="99"/>
      <c r="B25" s="99"/>
      <c r="C25" s="99"/>
      <c r="D25" s="99"/>
      <c r="E25" s="99"/>
      <c r="F25" s="99"/>
      <c r="G25" s="99"/>
      <c r="H25" s="99"/>
      <c r="I25" s="99"/>
      <c r="J25" s="99"/>
      <c r="K25" s="99"/>
      <c r="L25" s="99"/>
      <c r="M25" s="99"/>
      <c r="N25" s="99"/>
      <c r="O25" s="99"/>
      <c r="P25" s="99"/>
      <c r="Q25" s="99"/>
    </row>
    <row r="26" spans="1:2" s="1" customFormat="1" ht="18.75" customHeight="1">
      <c r="A26" s="88" t="s">
        <v>3</v>
      </c>
      <c r="B26" s="88"/>
    </row>
    <row r="27" spans="1:2" s="1" customFormat="1" ht="12.75">
      <c r="A27" s="37" t="s">
        <v>4</v>
      </c>
      <c r="B27" s="37"/>
    </row>
    <row r="28" s="1" customFormat="1" ht="12.75">
      <c r="M28" s="1" t="s">
        <v>54</v>
      </c>
    </row>
    <row r="29" spans="1:14" s="1" customFormat="1" ht="12.75">
      <c r="A29" s="81" t="s">
        <v>70</v>
      </c>
      <c r="B29" s="81" t="s">
        <v>71</v>
      </c>
      <c r="C29" s="81" t="s">
        <v>239</v>
      </c>
      <c r="D29" s="81"/>
      <c r="E29" s="81"/>
      <c r="F29" s="81"/>
      <c r="G29" s="81" t="s">
        <v>240</v>
      </c>
      <c r="H29" s="81"/>
      <c r="I29" s="81"/>
      <c r="J29" s="81"/>
      <c r="K29" s="81" t="s">
        <v>241</v>
      </c>
      <c r="L29" s="81"/>
      <c r="M29" s="81"/>
      <c r="N29" s="81"/>
    </row>
    <row r="30" spans="1:14" s="1" customFormat="1" ht="60.75" customHeight="1">
      <c r="A30" s="81"/>
      <c r="B30" s="81"/>
      <c r="C30" s="2" t="s">
        <v>72</v>
      </c>
      <c r="D30" s="2" t="s">
        <v>73</v>
      </c>
      <c r="E30" s="2" t="s">
        <v>74</v>
      </c>
      <c r="F30" s="2" t="s">
        <v>121</v>
      </c>
      <c r="G30" s="2" t="s">
        <v>72</v>
      </c>
      <c r="H30" s="2" t="s">
        <v>73</v>
      </c>
      <c r="I30" s="2" t="s">
        <v>74</v>
      </c>
      <c r="J30" s="2" t="s">
        <v>119</v>
      </c>
      <c r="K30" s="2" t="s">
        <v>72</v>
      </c>
      <c r="L30" s="2" t="s">
        <v>73</v>
      </c>
      <c r="M30" s="2" t="s">
        <v>74</v>
      </c>
      <c r="N30" s="2" t="s">
        <v>120</v>
      </c>
    </row>
    <row r="31" spans="1:14" s="1" customFormat="1" ht="12.75">
      <c r="A31" s="2">
        <v>1</v>
      </c>
      <c r="B31" s="2">
        <v>2</v>
      </c>
      <c r="C31" s="2">
        <v>3</v>
      </c>
      <c r="D31" s="2">
        <v>4</v>
      </c>
      <c r="E31" s="2">
        <v>5</v>
      </c>
      <c r="F31" s="2">
        <v>6</v>
      </c>
      <c r="G31" s="2">
        <v>7</v>
      </c>
      <c r="H31" s="2">
        <v>8</v>
      </c>
      <c r="I31" s="2">
        <v>9</v>
      </c>
      <c r="J31" s="2">
        <v>10</v>
      </c>
      <c r="K31" s="2">
        <v>11</v>
      </c>
      <c r="L31" s="2">
        <v>12</v>
      </c>
      <c r="M31" s="2">
        <v>13</v>
      </c>
      <c r="N31" s="2">
        <v>14</v>
      </c>
    </row>
    <row r="32" spans="1:14" s="31" customFormat="1" ht="15.75">
      <c r="A32" s="17" t="s">
        <v>75</v>
      </c>
      <c r="B32" s="30" t="s">
        <v>76</v>
      </c>
      <c r="C32" s="62">
        <v>6120266</v>
      </c>
      <c r="D32" s="62" t="s">
        <v>77</v>
      </c>
      <c r="E32" s="62" t="s">
        <v>77</v>
      </c>
      <c r="F32" s="62" t="s">
        <v>75</v>
      </c>
      <c r="G32" s="62">
        <v>8549465</v>
      </c>
      <c r="H32" s="62" t="s">
        <v>77</v>
      </c>
      <c r="I32" s="62" t="s">
        <v>77</v>
      </c>
      <c r="J32" s="62">
        <f>G32</f>
        <v>8549465</v>
      </c>
      <c r="K32" s="62">
        <v>11562900</v>
      </c>
      <c r="L32" s="62" t="s">
        <v>77</v>
      </c>
      <c r="M32" s="62" t="s">
        <v>77</v>
      </c>
      <c r="N32" s="63">
        <f>K32</f>
        <v>11562900</v>
      </c>
    </row>
    <row r="33" spans="1:14" s="31" customFormat="1" ht="38.25">
      <c r="A33" s="3">
        <v>25010400</v>
      </c>
      <c r="B33" s="30" t="s">
        <v>138</v>
      </c>
      <c r="C33" s="62" t="s">
        <v>77</v>
      </c>
      <c r="D33" s="62"/>
      <c r="E33" s="62" t="s">
        <v>75</v>
      </c>
      <c r="F33" s="62">
        <f>D33</f>
        <v>0</v>
      </c>
      <c r="G33" s="62" t="s">
        <v>77</v>
      </c>
      <c r="H33" s="62" t="s">
        <v>75</v>
      </c>
      <c r="I33" s="62" t="s">
        <v>75</v>
      </c>
      <c r="J33" s="62" t="str">
        <f>H33</f>
        <v> </v>
      </c>
      <c r="K33" s="62" t="s">
        <v>77</v>
      </c>
      <c r="L33" s="62"/>
      <c r="M33" s="62" t="s">
        <v>75</v>
      </c>
      <c r="N33" s="63" t="s">
        <v>75</v>
      </c>
    </row>
    <row r="34" spans="1:14" s="31" customFormat="1" ht="17.25" customHeight="1">
      <c r="A34" s="3">
        <v>25020100</v>
      </c>
      <c r="B34" s="30" t="s">
        <v>139</v>
      </c>
      <c r="C34" s="62"/>
      <c r="D34" s="62">
        <f>124001+100258</f>
        <v>224259</v>
      </c>
      <c r="E34" s="62"/>
      <c r="F34" s="62">
        <f>D34</f>
        <v>224259</v>
      </c>
      <c r="G34" s="62"/>
      <c r="H34" s="62"/>
      <c r="I34" s="62"/>
      <c r="J34" s="62">
        <f>H34+I34</f>
        <v>0</v>
      </c>
      <c r="K34" s="62"/>
      <c r="L34" s="62"/>
      <c r="M34" s="62"/>
      <c r="N34" s="63"/>
    </row>
    <row r="35" spans="1:14" s="31" customFormat="1" ht="107.25" customHeight="1">
      <c r="A35" s="3">
        <v>25020200</v>
      </c>
      <c r="B35" s="30" t="s">
        <v>140</v>
      </c>
      <c r="C35" s="62"/>
      <c r="D35" s="62">
        <v>710633</v>
      </c>
      <c r="E35" s="62"/>
      <c r="F35" s="62">
        <f>D35</f>
        <v>710633</v>
      </c>
      <c r="G35" s="62"/>
      <c r="H35" s="62">
        <v>700000</v>
      </c>
      <c r="I35" s="62"/>
      <c r="J35" s="62">
        <f>H35</f>
        <v>700000</v>
      </c>
      <c r="K35" s="62"/>
      <c r="L35" s="62">
        <v>804000</v>
      </c>
      <c r="M35" s="62"/>
      <c r="N35" s="63">
        <f>L35</f>
        <v>804000</v>
      </c>
    </row>
    <row r="36" spans="1:14" s="31" customFormat="1" ht="18" customHeight="1">
      <c r="A36" s="3">
        <v>602100</v>
      </c>
      <c r="B36" s="30" t="s">
        <v>141</v>
      </c>
      <c r="C36" s="62"/>
      <c r="D36" s="62">
        <v>80483</v>
      </c>
      <c r="E36" s="62"/>
      <c r="F36" s="62">
        <f>D36</f>
        <v>80483</v>
      </c>
      <c r="G36" s="62"/>
      <c r="H36" s="62"/>
      <c r="I36" s="62"/>
      <c r="J36" s="62">
        <f>H36+I36</f>
        <v>0</v>
      </c>
      <c r="K36" s="62"/>
      <c r="L36" s="62"/>
      <c r="M36" s="62"/>
      <c r="N36" s="63"/>
    </row>
    <row r="37" spans="1:14" s="31" customFormat="1" ht="20.25" customHeight="1">
      <c r="A37" s="3">
        <v>602200</v>
      </c>
      <c r="B37" s="30" t="s">
        <v>142</v>
      </c>
      <c r="C37" s="62"/>
      <c r="D37" s="62">
        <v>104171</v>
      </c>
      <c r="E37" s="62"/>
      <c r="F37" s="62">
        <f>D37</f>
        <v>104171</v>
      </c>
      <c r="G37" s="62"/>
      <c r="H37" s="62"/>
      <c r="I37" s="62"/>
      <c r="J37" s="62">
        <f>H37+I37</f>
        <v>0</v>
      </c>
      <c r="K37" s="62"/>
      <c r="L37" s="62"/>
      <c r="M37" s="62"/>
      <c r="N37" s="63"/>
    </row>
    <row r="38" spans="1:14" s="31" customFormat="1" ht="38.25">
      <c r="A38" s="3">
        <v>602400</v>
      </c>
      <c r="B38" s="30" t="s">
        <v>143</v>
      </c>
      <c r="C38" s="62" t="s">
        <v>77</v>
      </c>
      <c r="D38" s="62">
        <v>28000</v>
      </c>
      <c r="E38" s="62">
        <f>D38</f>
        <v>28000</v>
      </c>
      <c r="F38" s="62">
        <f>E38</f>
        <v>28000</v>
      </c>
      <c r="G38" s="62" t="s">
        <v>77</v>
      </c>
      <c r="H38" s="62">
        <v>1330649</v>
      </c>
      <c r="I38" s="62">
        <f>H38</f>
        <v>1330649</v>
      </c>
      <c r="J38" s="62">
        <f>I38</f>
        <v>1330649</v>
      </c>
      <c r="K38" s="62" t="s">
        <v>77</v>
      </c>
      <c r="L38" s="62" t="s">
        <v>75</v>
      </c>
      <c r="M38" s="62" t="s">
        <v>75</v>
      </c>
      <c r="N38" s="62">
        <v>0</v>
      </c>
    </row>
    <row r="39" spans="1:14" s="33" customFormat="1" ht="15.75">
      <c r="A39" s="32" t="s">
        <v>75</v>
      </c>
      <c r="B39" s="32" t="s">
        <v>79</v>
      </c>
      <c r="C39" s="63">
        <f>C32</f>
        <v>6120266</v>
      </c>
      <c r="D39" s="63">
        <f>D33+D34+D35+D36+D38-D37</f>
        <v>939204</v>
      </c>
      <c r="E39" s="63">
        <f>E38</f>
        <v>28000</v>
      </c>
      <c r="F39" s="63">
        <f>C39+D39</f>
        <v>7059470</v>
      </c>
      <c r="G39" s="63">
        <f>G32</f>
        <v>8549465</v>
      </c>
      <c r="H39" s="63">
        <f>H35+H38</f>
        <v>2030649</v>
      </c>
      <c r="I39" s="63">
        <f>I38</f>
        <v>1330649</v>
      </c>
      <c r="J39" s="63">
        <f>G39+H39</f>
        <v>10580114</v>
      </c>
      <c r="K39" s="63">
        <f>K32</f>
        <v>11562900</v>
      </c>
      <c r="L39" s="63">
        <f>L35</f>
        <v>804000</v>
      </c>
      <c r="M39" s="63">
        <v>0</v>
      </c>
      <c r="N39" s="63">
        <f>K39+L39</f>
        <v>12366900</v>
      </c>
    </row>
    <row r="40" spans="4:6" s="1" customFormat="1" ht="12.75">
      <c r="D40" s="34"/>
      <c r="F40" s="34"/>
    </row>
    <row r="41" spans="1:10" s="1" customFormat="1" ht="12.75">
      <c r="A41" s="86" t="s">
        <v>5</v>
      </c>
      <c r="B41" s="86"/>
      <c r="C41" s="86"/>
      <c r="D41" s="86"/>
      <c r="E41" s="86"/>
      <c r="F41" s="86"/>
      <c r="G41" s="86"/>
      <c r="H41" s="86"/>
      <c r="I41" s="86"/>
      <c r="J41" s="86"/>
    </row>
    <row r="42" s="1" customFormat="1" ht="12.75">
      <c r="F42" s="34"/>
    </row>
    <row r="43" s="1" customFormat="1" ht="1.5" customHeight="1">
      <c r="J43" s="28" t="s">
        <v>69</v>
      </c>
    </row>
    <row r="44" spans="1:10" s="1" customFormat="1" ht="12.75">
      <c r="A44" s="81" t="s">
        <v>70</v>
      </c>
      <c r="B44" s="81" t="s">
        <v>71</v>
      </c>
      <c r="C44" s="81" t="s">
        <v>156</v>
      </c>
      <c r="D44" s="81"/>
      <c r="E44" s="81"/>
      <c r="F44" s="81"/>
      <c r="G44" s="81" t="s">
        <v>242</v>
      </c>
      <c r="H44" s="81"/>
      <c r="I44" s="81"/>
      <c r="J44" s="81"/>
    </row>
    <row r="45" spans="1:10" s="1" customFormat="1" ht="53.25" customHeight="1">
      <c r="A45" s="81"/>
      <c r="B45" s="81"/>
      <c r="C45" s="2" t="s">
        <v>72</v>
      </c>
      <c r="D45" s="2" t="s">
        <v>73</v>
      </c>
      <c r="E45" s="2" t="s">
        <v>74</v>
      </c>
      <c r="F45" s="2" t="s">
        <v>121</v>
      </c>
      <c r="G45" s="2" t="s">
        <v>72</v>
      </c>
      <c r="H45" s="2" t="s">
        <v>73</v>
      </c>
      <c r="I45" s="2" t="s">
        <v>74</v>
      </c>
      <c r="J45" s="2" t="s">
        <v>119</v>
      </c>
    </row>
    <row r="46" spans="1:10" s="1" customFormat="1" ht="12.75">
      <c r="A46" s="2">
        <v>1</v>
      </c>
      <c r="B46" s="2">
        <v>2</v>
      </c>
      <c r="C46" s="2">
        <v>3</v>
      </c>
      <c r="D46" s="2">
        <v>4</v>
      </c>
      <c r="E46" s="2">
        <v>5</v>
      </c>
      <c r="F46" s="2">
        <v>6</v>
      </c>
      <c r="G46" s="2">
        <v>7</v>
      </c>
      <c r="H46" s="2">
        <v>8</v>
      </c>
      <c r="I46" s="2">
        <v>9</v>
      </c>
      <c r="J46" s="2">
        <v>10</v>
      </c>
    </row>
    <row r="47" spans="1:10" s="1" customFormat="1" ht="15.75">
      <c r="A47" s="35" t="s">
        <v>75</v>
      </c>
      <c r="B47" s="35" t="s">
        <v>76</v>
      </c>
      <c r="C47" s="62">
        <v>12246312</v>
      </c>
      <c r="D47" s="64" t="s">
        <v>77</v>
      </c>
      <c r="E47" s="64" t="s">
        <v>75</v>
      </c>
      <c r="F47" s="64" t="s">
        <v>75</v>
      </c>
      <c r="G47" s="62">
        <v>12901017</v>
      </c>
      <c r="H47" s="64" t="s">
        <v>77</v>
      </c>
      <c r="I47" s="64" t="s">
        <v>75</v>
      </c>
      <c r="J47" s="65" t="s">
        <v>75</v>
      </c>
    </row>
    <row r="48" spans="1:10" s="1" customFormat="1" ht="106.5" customHeight="1">
      <c r="A48" s="3">
        <v>25020200</v>
      </c>
      <c r="B48" s="30" t="s">
        <v>140</v>
      </c>
      <c r="C48" s="64" t="s">
        <v>77</v>
      </c>
      <c r="D48" s="62">
        <v>846612</v>
      </c>
      <c r="E48" s="64" t="s">
        <v>75</v>
      </c>
      <c r="F48" s="63">
        <f>D48</f>
        <v>846612</v>
      </c>
      <c r="G48" s="64" t="s">
        <v>77</v>
      </c>
      <c r="H48" s="62">
        <v>889789</v>
      </c>
      <c r="I48" s="64" t="s">
        <v>75</v>
      </c>
      <c r="J48" s="66">
        <f>H48</f>
        <v>889789</v>
      </c>
    </row>
    <row r="49" spans="1:10" s="1" customFormat="1" ht="25.5">
      <c r="A49" s="35" t="s">
        <v>75</v>
      </c>
      <c r="B49" s="35" t="s">
        <v>122</v>
      </c>
      <c r="C49" s="64" t="s">
        <v>77</v>
      </c>
      <c r="D49" s="64"/>
      <c r="E49" s="64" t="s">
        <v>75</v>
      </c>
      <c r="F49" s="64" t="str">
        <f>E49</f>
        <v> </v>
      </c>
      <c r="G49" s="64" t="s">
        <v>77</v>
      </c>
      <c r="H49" s="64" t="s">
        <v>75</v>
      </c>
      <c r="I49" s="64" t="s">
        <v>75</v>
      </c>
      <c r="J49" s="65" t="str">
        <f>I49</f>
        <v> </v>
      </c>
    </row>
    <row r="50" spans="1:10" s="1" customFormat="1" ht="15.75" hidden="1">
      <c r="A50" s="35" t="s">
        <v>75</v>
      </c>
      <c r="B50" s="35" t="s">
        <v>78</v>
      </c>
      <c r="C50" s="64" t="s">
        <v>77</v>
      </c>
      <c r="D50" s="64" t="s">
        <v>75</v>
      </c>
      <c r="E50" s="64" t="s">
        <v>75</v>
      </c>
      <c r="F50" s="64" t="s">
        <v>75</v>
      </c>
      <c r="G50" s="64" t="s">
        <v>77</v>
      </c>
      <c r="H50" s="64" t="s">
        <v>75</v>
      </c>
      <c r="I50" s="64" t="s">
        <v>75</v>
      </c>
      <c r="J50" s="65" t="s">
        <v>75</v>
      </c>
    </row>
    <row r="51" spans="1:10" s="37" customFormat="1" ht="15.75">
      <c r="A51" s="36" t="s">
        <v>75</v>
      </c>
      <c r="B51" s="14" t="s">
        <v>79</v>
      </c>
      <c r="C51" s="63">
        <f>C47</f>
        <v>12246312</v>
      </c>
      <c r="D51" s="63">
        <f>D48+D49</f>
        <v>846612</v>
      </c>
      <c r="E51" s="67">
        <v>0</v>
      </c>
      <c r="F51" s="63">
        <f>C51+D51</f>
        <v>13092924</v>
      </c>
      <c r="G51" s="63">
        <f>G47</f>
        <v>12901017</v>
      </c>
      <c r="H51" s="63">
        <f>H48</f>
        <v>889789</v>
      </c>
      <c r="I51" s="67">
        <v>0</v>
      </c>
      <c r="J51" s="63">
        <f>G51+H51</f>
        <v>13790806</v>
      </c>
    </row>
    <row r="52" s="1" customFormat="1" ht="12.75"/>
    <row r="53" s="1" customFormat="1" ht="3" customHeight="1"/>
    <row r="54" spans="1:14" s="1" customFormat="1" ht="12.75">
      <c r="A54" s="88" t="s">
        <v>80</v>
      </c>
      <c r="B54" s="88"/>
      <c r="C54" s="88"/>
      <c r="D54" s="88"/>
      <c r="E54" s="88"/>
      <c r="F54" s="88"/>
      <c r="G54" s="88"/>
      <c r="H54" s="88"/>
      <c r="I54" s="88"/>
      <c r="J54" s="88"/>
      <c r="K54" s="88"/>
      <c r="L54" s="88"/>
      <c r="M54" s="88"/>
      <c r="N54" s="88"/>
    </row>
    <row r="55" spans="1:14" s="1" customFormat="1" ht="12.75">
      <c r="A55" s="88" t="s">
        <v>270</v>
      </c>
      <c r="B55" s="88"/>
      <c r="C55" s="88"/>
      <c r="D55" s="88"/>
      <c r="E55" s="88"/>
      <c r="F55" s="88"/>
      <c r="G55" s="88"/>
      <c r="H55" s="88"/>
      <c r="I55" s="88"/>
      <c r="J55" s="88"/>
      <c r="K55" s="88"/>
      <c r="L55" s="88"/>
      <c r="M55" s="88"/>
      <c r="N55" s="88"/>
    </row>
    <row r="56" s="1" customFormat="1" ht="12.75">
      <c r="N56" s="28" t="s">
        <v>69</v>
      </c>
    </row>
    <row r="57" spans="1:14" s="1" customFormat="1" ht="21.75" customHeight="1">
      <c r="A57" s="81" t="s">
        <v>81</v>
      </c>
      <c r="B57" s="81" t="s">
        <v>71</v>
      </c>
      <c r="C57" s="81" t="s">
        <v>239</v>
      </c>
      <c r="D57" s="81"/>
      <c r="E57" s="81"/>
      <c r="F57" s="81"/>
      <c r="G57" s="81" t="s">
        <v>240</v>
      </c>
      <c r="H57" s="81"/>
      <c r="I57" s="81"/>
      <c r="J57" s="81"/>
      <c r="K57" s="81" t="s">
        <v>241</v>
      </c>
      <c r="L57" s="81"/>
      <c r="M57" s="81"/>
      <c r="N57" s="81"/>
    </row>
    <row r="58" spans="1:14" s="1" customFormat="1" ht="63" customHeight="1">
      <c r="A58" s="81"/>
      <c r="B58" s="81"/>
      <c r="C58" s="2" t="s">
        <v>72</v>
      </c>
      <c r="D58" s="2" t="s">
        <v>73</v>
      </c>
      <c r="E58" s="2" t="s">
        <v>74</v>
      </c>
      <c r="F58" s="2" t="s">
        <v>121</v>
      </c>
      <c r="G58" s="2" t="s">
        <v>72</v>
      </c>
      <c r="H58" s="2" t="s">
        <v>73</v>
      </c>
      <c r="I58" s="2" t="s">
        <v>74</v>
      </c>
      <c r="J58" s="2" t="s">
        <v>119</v>
      </c>
      <c r="K58" s="2" t="s">
        <v>72</v>
      </c>
      <c r="L58" s="2" t="s">
        <v>73</v>
      </c>
      <c r="M58" s="2" t="s">
        <v>74</v>
      </c>
      <c r="N58" s="2" t="s">
        <v>120</v>
      </c>
    </row>
    <row r="59" spans="1:14" s="1" customFormat="1" ht="12.75">
      <c r="A59" s="2">
        <v>1</v>
      </c>
      <c r="B59" s="2">
        <v>2</v>
      </c>
      <c r="C59" s="2">
        <v>3</v>
      </c>
      <c r="D59" s="2">
        <v>4</v>
      </c>
      <c r="E59" s="2">
        <v>5</v>
      </c>
      <c r="F59" s="2">
        <v>6</v>
      </c>
      <c r="G59" s="2">
        <v>7</v>
      </c>
      <c r="H59" s="2">
        <v>8</v>
      </c>
      <c r="I59" s="2">
        <v>9</v>
      </c>
      <c r="J59" s="2">
        <v>10</v>
      </c>
      <c r="K59" s="2">
        <v>11</v>
      </c>
      <c r="L59" s="2">
        <v>12</v>
      </c>
      <c r="M59" s="2">
        <v>13</v>
      </c>
      <c r="N59" s="2">
        <v>14</v>
      </c>
    </row>
    <row r="60" spans="1:14" s="1" customFormat="1" ht="15.75">
      <c r="A60" s="4">
        <v>2111</v>
      </c>
      <c r="B60" s="38" t="s">
        <v>144</v>
      </c>
      <c r="C60" s="62">
        <f>2004461.43+1640568</f>
        <v>3645029.4299999997</v>
      </c>
      <c r="D60" s="62"/>
      <c r="E60" s="62"/>
      <c r="F60" s="63">
        <f aca="true" t="shared" si="0" ref="F60:F74">C60+D60</f>
        <v>3645029.4299999997</v>
      </c>
      <c r="G60" s="62">
        <v>4738901</v>
      </c>
      <c r="H60" s="62">
        <v>0</v>
      </c>
      <c r="I60" s="62"/>
      <c r="J60" s="63">
        <f>G60+H60</f>
        <v>4738901</v>
      </c>
      <c r="K60" s="62">
        <v>7289517</v>
      </c>
      <c r="L60" s="62"/>
      <c r="M60" s="62"/>
      <c r="N60" s="63">
        <f>K60+L60</f>
        <v>7289517</v>
      </c>
    </row>
    <row r="61" spans="1:14" s="1" customFormat="1" ht="15.75">
      <c r="A61" s="4">
        <v>2120</v>
      </c>
      <c r="B61" s="38" t="s">
        <v>145</v>
      </c>
      <c r="C61" s="62">
        <f>445429+351725</f>
        <v>797154</v>
      </c>
      <c r="D61" s="62"/>
      <c r="E61" s="62"/>
      <c r="F61" s="63">
        <f t="shared" si="0"/>
        <v>797154</v>
      </c>
      <c r="G61" s="62">
        <v>1020591</v>
      </c>
      <c r="H61" s="62">
        <v>0</v>
      </c>
      <c r="I61" s="62"/>
      <c r="J61" s="63">
        <f aca="true" t="shared" si="1" ref="J61:J72">G61+H61</f>
        <v>1020591</v>
      </c>
      <c r="K61" s="62">
        <v>1618498</v>
      </c>
      <c r="L61" s="62"/>
      <c r="M61" s="62"/>
      <c r="N61" s="63">
        <f aca="true" t="shared" si="2" ref="N61:N72">K61+L61</f>
        <v>1618498</v>
      </c>
    </row>
    <row r="62" spans="1:14" s="1" customFormat="1" ht="19.5" customHeight="1">
      <c r="A62" s="4">
        <v>2210</v>
      </c>
      <c r="B62" s="38" t="s">
        <v>146</v>
      </c>
      <c r="C62" s="62">
        <f>230490+136434</f>
        <v>366924</v>
      </c>
      <c r="D62" s="62">
        <f>149949.41+25204.19</f>
        <v>175153.6</v>
      </c>
      <c r="E62" s="62"/>
      <c r="F62" s="63">
        <f t="shared" si="0"/>
        <v>542077.6</v>
      </c>
      <c r="G62" s="62">
        <v>1084002</v>
      </c>
      <c r="H62" s="62">
        <v>100000</v>
      </c>
      <c r="I62" s="62"/>
      <c r="J62" s="63">
        <f t="shared" si="1"/>
        <v>1184002</v>
      </c>
      <c r="K62" s="62">
        <v>761299</v>
      </c>
      <c r="L62" s="62">
        <v>152000</v>
      </c>
      <c r="M62" s="62"/>
      <c r="N62" s="63">
        <f t="shared" si="2"/>
        <v>913299</v>
      </c>
    </row>
    <row r="63" spans="1:14" s="1" customFormat="1" ht="18" customHeight="1">
      <c r="A63" s="4">
        <v>2220</v>
      </c>
      <c r="B63" s="38" t="s">
        <v>147</v>
      </c>
      <c r="C63" s="62">
        <f>61300+37000</f>
        <v>98300</v>
      </c>
      <c r="D63" s="62">
        <f>30000+1500</f>
        <v>31500</v>
      </c>
      <c r="E63" s="62"/>
      <c r="F63" s="63">
        <f t="shared" si="0"/>
        <v>129800</v>
      </c>
      <c r="G63" s="62">
        <v>100000</v>
      </c>
      <c r="H63" s="62">
        <v>35000</v>
      </c>
      <c r="I63" s="62"/>
      <c r="J63" s="63">
        <f t="shared" si="1"/>
        <v>135000</v>
      </c>
      <c r="K63" s="62">
        <v>111000</v>
      </c>
      <c r="L63" s="62">
        <v>40000</v>
      </c>
      <c r="M63" s="62"/>
      <c r="N63" s="63">
        <f t="shared" si="2"/>
        <v>151000</v>
      </c>
    </row>
    <row r="64" spans="1:14" s="1" customFormat="1" ht="15.75">
      <c r="A64" s="4">
        <v>2230</v>
      </c>
      <c r="B64" s="38" t="s">
        <v>148</v>
      </c>
      <c r="C64" s="62">
        <f>193080+142900</f>
        <v>335980</v>
      </c>
      <c r="D64" s="62">
        <f>576135.45+87567.36</f>
        <v>663702.8099999999</v>
      </c>
      <c r="E64" s="62"/>
      <c r="F64" s="63">
        <f t="shared" si="0"/>
        <v>999682.8099999999</v>
      </c>
      <c r="G64" s="62">
        <v>442900</v>
      </c>
      <c r="H64" s="62">
        <v>550000</v>
      </c>
      <c r="I64" s="62"/>
      <c r="J64" s="63">
        <f t="shared" si="1"/>
        <v>992900</v>
      </c>
      <c r="K64" s="62">
        <v>485463</v>
      </c>
      <c r="L64" s="62">
        <v>594000</v>
      </c>
      <c r="M64" s="62"/>
      <c r="N64" s="63">
        <f t="shared" si="2"/>
        <v>1079463</v>
      </c>
    </row>
    <row r="65" spans="1:14" s="1" customFormat="1" ht="15.75">
      <c r="A65" s="4">
        <v>2240</v>
      </c>
      <c r="B65" s="38" t="s">
        <v>149</v>
      </c>
      <c r="C65" s="62">
        <f>312460.32+53388</f>
        <v>365848.32</v>
      </c>
      <c r="D65" s="62">
        <f>8264.92+24495.05</f>
        <v>32759.97</v>
      </c>
      <c r="E65" s="62"/>
      <c r="F65" s="63">
        <f t="shared" si="0"/>
        <v>398608.29000000004</v>
      </c>
      <c r="G65" s="62">
        <v>581926</v>
      </c>
      <c r="H65" s="62">
        <v>15000</v>
      </c>
      <c r="I65" s="62"/>
      <c r="J65" s="63">
        <f t="shared" si="1"/>
        <v>596926</v>
      </c>
      <c r="K65" s="62">
        <v>546885</v>
      </c>
      <c r="L65" s="62">
        <v>18000</v>
      </c>
      <c r="M65" s="62"/>
      <c r="N65" s="63">
        <f t="shared" si="2"/>
        <v>564885</v>
      </c>
    </row>
    <row r="66" spans="1:14" s="1" customFormat="1" ht="15.75">
      <c r="A66" s="4">
        <v>2250</v>
      </c>
      <c r="B66" s="38" t="s">
        <v>179</v>
      </c>
      <c r="C66" s="62"/>
      <c r="D66" s="62"/>
      <c r="E66" s="62"/>
      <c r="F66" s="63">
        <f t="shared" si="0"/>
        <v>0</v>
      </c>
      <c r="G66" s="62">
        <v>12000</v>
      </c>
      <c r="H66" s="62"/>
      <c r="I66" s="62"/>
      <c r="J66" s="63">
        <f t="shared" si="1"/>
        <v>12000</v>
      </c>
      <c r="K66" s="62">
        <v>60000</v>
      </c>
      <c r="L66" s="62"/>
      <c r="M66" s="62"/>
      <c r="N66" s="63"/>
    </row>
    <row r="67" spans="1:14" s="1" customFormat="1" ht="15.75">
      <c r="A67" s="4">
        <v>2272</v>
      </c>
      <c r="B67" s="38" t="s">
        <v>150</v>
      </c>
      <c r="C67" s="62">
        <f>14913.19+19385</f>
        <v>34298.19</v>
      </c>
      <c r="D67" s="62">
        <v>5893.27</v>
      </c>
      <c r="E67" s="62"/>
      <c r="F67" s="63">
        <f t="shared" si="0"/>
        <v>40191.46000000001</v>
      </c>
      <c r="G67" s="62">
        <v>43972</v>
      </c>
      <c r="H67" s="62">
        <v>0</v>
      </c>
      <c r="I67" s="62"/>
      <c r="J67" s="63">
        <f t="shared" si="1"/>
        <v>43972</v>
      </c>
      <c r="K67" s="62">
        <v>82291</v>
      </c>
      <c r="L67" s="62"/>
      <c r="M67" s="62"/>
      <c r="N67" s="63">
        <f t="shared" si="2"/>
        <v>82291</v>
      </c>
    </row>
    <row r="68" spans="1:14" s="1" customFormat="1" ht="15.75">
      <c r="A68" s="4">
        <v>2273</v>
      </c>
      <c r="B68" s="38" t="s">
        <v>151</v>
      </c>
      <c r="C68" s="62">
        <f>83468.7+50349.32</f>
        <v>133818.02</v>
      </c>
      <c r="D68" s="62">
        <f>277+1298.38</f>
        <v>1575.38</v>
      </c>
      <c r="E68" s="62"/>
      <c r="F68" s="63">
        <f t="shared" si="0"/>
        <v>135393.4</v>
      </c>
      <c r="G68" s="62">
        <v>164213</v>
      </c>
      <c r="H68" s="62">
        <v>0</v>
      </c>
      <c r="I68" s="62"/>
      <c r="J68" s="63">
        <f t="shared" si="1"/>
        <v>164213</v>
      </c>
      <c r="K68" s="62">
        <v>268704</v>
      </c>
      <c r="L68" s="62"/>
      <c r="M68" s="62"/>
      <c r="N68" s="63">
        <f t="shared" si="2"/>
        <v>268704</v>
      </c>
    </row>
    <row r="69" spans="1:14" s="1" customFormat="1" ht="15.75">
      <c r="A69" s="4">
        <v>2274</v>
      </c>
      <c r="B69" s="38" t="s">
        <v>152</v>
      </c>
      <c r="C69" s="62">
        <f>214045.22+127068.75</f>
        <v>341113.97</v>
      </c>
      <c r="D69" s="62">
        <v>578.56</v>
      </c>
      <c r="E69" s="62"/>
      <c r="F69" s="63">
        <f t="shared" si="0"/>
        <v>341692.52999999997</v>
      </c>
      <c r="G69" s="62">
        <v>343560</v>
      </c>
      <c r="H69" s="62">
        <v>0</v>
      </c>
      <c r="I69" s="62"/>
      <c r="J69" s="63">
        <f t="shared" si="1"/>
        <v>343560</v>
      </c>
      <c r="K69" s="62">
        <v>286542</v>
      </c>
      <c r="L69" s="62"/>
      <c r="M69" s="62"/>
      <c r="N69" s="63">
        <f t="shared" si="2"/>
        <v>286542</v>
      </c>
    </row>
    <row r="70" spans="1:14" s="1" customFormat="1" ht="25.5">
      <c r="A70" s="4">
        <v>2275</v>
      </c>
      <c r="B70" s="38" t="s">
        <v>219</v>
      </c>
      <c r="C70" s="62"/>
      <c r="D70" s="62"/>
      <c r="E70" s="62"/>
      <c r="F70" s="63">
        <f t="shared" si="0"/>
        <v>0</v>
      </c>
      <c r="G70" s="62">
        <v>300</v>
      </c>
      <c r="H70" s="62"/>
      <c r="I70" s="62"/>
      <c r="J70" s="63">
        <f t="shared" si="1"/>
        <v>300</v>
      </c>
      <c r="K70" s="62">
        <v>15664</v>
      </c>
      <c r="L70" s="62"/>
      <c r="M70" s="62"/>
      <c r="N70" s="63">
        <f t="shared" si="2"/>
        <v>15664</v>
      </c>
    </row>
    <row r="71" spans="1:14" s="1" customFormat="1" ht="41.25" customHeight="1">
      <c r="A71" s="4">
        <v>2282</v>
      </c>
      <c r="B71" s="38" t="s">
        <v>153</v>
      </c>
      <c r="C71" s="62">
        <f>1800</f>
        <v>1800</v>
      </c>
      <c r="D71" s="62">
        <v>40</v>
      </c>
      <c r="E71" s="62"/>
      <c r="F71" s="63">
        <f t="shared" si="0"/>
        <v>1840</v>
      </c>
      <c r="G71" s="62">
        <v>17100</v>
      </c>
      <c r="H71" s="62">
        <v>0</v>
      </c>
      <c r="I71" s="62"/>
      <c r="J71" s="63">
        <f t="shared" si="1"/>
        <v>17100</v>
      </c>
      <c r="K71" s="62">
        <v>20100</v>
      </c>
      <c r="L71" s="62"/>
      <c r="M71" s="62"/>
      <c r="N71" s="63">
        <f t="shared" si="2"/>
        <v>20100</v>
      </c>
    </row>
    <row r="72" spans="1:14" s="1" customFormat="1" ht="15.75">
      <c r="A72" s="4">
        <v>2800</v>
      </c>
      <c r="B72" s="38" t="s">
        <v>154</v>
      </c>
      <c r="C72" s="62"/>
      <c r="D72" s="62"/>
      <c r="E72" s="62"/>
      <c r="F72" s="63">
        <f t="shared" si="0"/>
        <v>0</v>
      </c>
      <c r="G72" s="62"/>
      <c r="H72" s="62">
        <v>0</v>
      </c>
      <c r="I72" s="62"/>
      <c r="J72" s="63">
        <f t="shared" si="1"/>
        <v>0</v>
      </c>
      <c r="K72" s="62">
        <v>16937</v>
      </c>
      <c r="L72" s="62"/>
      <c r="M72" s="62"/>
      <c r="N72" s="63">
        <f t="shared" si="2"/>
        <v>16937</v>
      </c>
    </row>
    <row r="73" spans="1:14" s="1" customFormat="1" ht="25.5">
      <c r="A73" s="4">
        <v>3110</v>
      </c>
      <c r="B73" s="35" t="s">
        <v>155</v>
      </c>
      <c r="C73" s="62">
        <v>0</v>
      </c>
      <c r="D73" s="62">
        <v>28000</v>
      </c>
      <c r="E73" s="62">
        <f>D73</f>
        <v>28000</v>
      </c>
      <c r="F73" s="63">
        <f t="shared" si="0"/>
        <v>28000</v>
      </c>
      <c r="G73" s="62" t="s">
        <v>75</v>
      </c>
      <c r="H73" s="62">
        <v>1330649</v>
      </c>
      <c r="I73" s="62">
        <f>H73</f>
        <v>1330649</v>
      </c>
      <c r="J73" s="62">
        <f>H73</f>
        <v>1330649</v>
      </c>
      <c r="K73" s="62" t="s">
        <v>75</v>
      </c>
      <c r="L73" s="62"/>
      <c r="M73" s="62" t="s">
        <v>75</v>
      </c>
      <c r="N73" s="63">
        <v>0</v>
      </c>
    </row>
    <row r="74" spans="1:14" s="1" customFormat="1" ht="15.75" hidden="1">
      <c r="A74" s="4">
        <v>3132</v>
      </c>
      <c r="B74" s="16" t="s">
        <v>237</v>
      </c>
      <c r="C74" s="62">
        <v>0</v>
      </c>
      <c r="D74" s="62"/>
      <c r="E74" s="62"/>
      <c r="F74" s="63">
        <f t="shared" si="0"/>
        <v>0</v>
      </c>
      <c r="G74" s="62" t="s">
        <v>75</v>
      </c>
      <c r="H74" s="62" t="s">
        <v>75</v>
      </c>
      <c r="I74" s="62" t="s">
        <v>75</v>
      </c>
      <c r="J74" s="62" t="s">
        <v>75</v>
      </c>
      <c r="K74" s="62" t="s">
        <v>75</v>
      </c>
      <c r="L74" s="62" t="s">
        <v>75</v>
      </c>
      <c r="M74" s="62" t="s">
        <v>75</v>
      </c>
      <c r="N74" s="63">
        <v>0</v>
      </c>
    </row>
    <row r="75" spans="1:14" s="37" customFormat="1" ht="15.75">
      <c r="A75" s="4"/>
      <c r="B75" s="14" t="s">
        <v>79</v>
      </c>
      <c r="C75" s="63">
        <f>C60+C61+C62+C63+C64+C65+C67+C68+C69+C71+C72+C66+C70</f>
        <v>6120265.93</v>
      </c>
      <c r="D75" s="63">
        <f>D60+D62+D61+D63+D64+D65+D66+D67+D68+D69+D70+D71+D72+D73+D74</f>
        <v>939203.59</v>
      </c>
      <c r="E75" s="63">
        <f>E73+E74</f>
        <v>28000</v>
      </c>
      <c r="F75" s="63">
        <f>C75+D75</f>
        <v>7059469.52</v>
      </c>
      <c r="G75" s="63">
        <f>G60+G61+G62+G63+G64+G65+G67+G68+G69+G71+G72+G66+G70</f>
        <v>8549465</v>
      </c>
      <c r="H75" s="63">
        <f>H62+H63+H64+H65+H73</f>
        <v>2030649</v>
      </c>
      <c r="I75" s="63">
        <f>I73</f>
        <v>1330649</v>
      </c>
      <c r="J75" s="63">
        <f>G75+H75</f>
        <v>10580114</v>
      </c>
      <c r="K75" s="63">
        <f>K60+K61+K62+K63+K64+K65+K66+K67+K68+K69+K70+K71+K72</f>
        <v>11562900</v>
      </c>
      <c r="L75" s="63">
        <f>L62+L63+L64+L65</f>
        <v>804000</v>
      </c>
      <c r="M75" s="63">
        <v>0</v>
      </c>
      <c r="N75" s="63">
        <f>K75+L75</f>
        <v>12366900</v>
      </c>
    </row>
    <row r="76" spans="1:14" s="1" customFormat="1" ht="12.75">
      <c r="A76" s="39"/>
      <c r="B76" s="18"/>
      <c r="C76" s="18"/>
      <c r="D76" s="18"/>
      <c r="E76" s="18"/>
      <c r="F76" s="18"/>
      <c r="G76" s="18"/>
      <c r="H76" s="18"/>
      <c r="I76" s="18"/>
      <c r="J76" s="18"/>
      <c r="K76" s="18"/>
      <c r="L76" s="18"/>
      <c r="M76" s="18"/>
      <c r="N76" s="18"/>
    </row>
    <row r="77" s="1" customFormat="1" ht="12.75"/>
    <row r="78" s="1" customFormat="1" ht="12.75"/>
    <row r="79" spans="1:14" s="1" customFormat="1" ht="12.75">
      <c r="A79" s="86" t="s">
        <v>6</v>
      </c>
      <c r="B79" s="86"/>
      <c r="C79" s="86"/>
      <c r="D79" s="86"/>
      <c r="E79" s="86"/>
      <c r="F79" s="86"/>
      <c r="G79" s="86"/>
      <c r="H79" s="86"/>
      <c r="I79" s="86"/>
      <c r="J79" s="86"/>
      <c r="K79" s="86"/>
      <c r="L79" s="86"/>
      <c r="M79" s="86"/>
      <c r="N79" s="86"/>
    </row>
    <row r="80" s="1" customFormat="1" ht="12.75"/>
    <row r="81" s="1" customFormat="1" ht="12.75">
      <c r="N81" s="28" t="s">
        <v>69</v>
      </c>
    </row>
    <row r="82" spans="1:14" s="1" customFormat="1" ht="12.75">
      <c r="A82" s="81" t="s">
        <v>82</v>
      </c>
      <c r="B82" s="81" t="s">
        <v>71</v>
      </c>
      <c r="C82" s="81" t="s">
        <v>239</v>
      </c>
      <c r="D82" s="81"/>
      <c r="E82" s="81"/>
      <c r="F82" s="81"/>
      <c r="G82" s="81" t="s">
        <v>240</v>
      </c>
      <c r="H82" s="81"/>
      <c r="I82" s="81"/>
      <c r="J82" s="81"/>
      <c r="K82" s="81" t="s">
        <v>241</v>
      </c>
      <c r="L82" s="81"/>
      <c r="M82" s="81"/>
      <c r="N82" s="81"/>
    </row>
    <row r="83" spans="1:14" s="1" customFormat="1" ht="58.5" customHeight="1">
      <c r="A83" s="81"/>
      <c r="B83" s="81"/>
      <c r="C83" s="2" t="s">
        <v>72</v>
      </c>
      <c r="D83" s="2" t="s">
        <v>73</v>
      </c>
      <c r="E83" s="2" t="s">
        <v>74</v>
      </c>
      <c r="F83" s="2" t="s">
        <v>121</v>
      </c>
      <c r="G83" s="2" t="s">
        <v>72</v>
      </c>
      <c r="H83" s="2" t="s">
        <v>73</v>
      </c>
      <c r="I83" s="2" t="s">
        <v>74</v>
      </c>
      <c r="J83" s="2" t="s">
        <v>119</v>
      </c>
      <c r="K83" s="2" t="s">
        <v>72</v>
      </c>
      <c r="L83" s="2" t="s">
        <v>73</v>
      </c>
      <c r="M83" s="2" t="s">
        <v>74</v>
      </c>
      <c r="N83" s="2" t="s">
        <v>120</v>
      </c>
    </row>
    <row r="84" spans="1:14" s="1" customFormat="1" ht="12.75">
      <c r="A84" s="2">
        <v>1</v>
      </c>
      <c r="B84" s="2">
        <v>2</v>
      </c>
      <c r="C84" s="2">
        <v>3</v>
      </c>
      <c r="D84" s="2">
        <v>4</v>
      </c>
      <c r="E84" s="2">
        <v>5</v>
      </c>
      <c r="F84" s="2">
        <v>6</v>
      </c>
      <c r="G84" s="2">
        <v>7</v>
      </c>
      <c r="H84" s="2">
        <v>8</v>
      </c>
      <c r="I84" s="2">
        <v>9</v>
      </c>
      <c r="J84" s="2">
        <v>10</v>
      </c>
      <c r="K84" s="2">
        <v>11</v>
      </c>
      <c r="L84" s="2">
        <v>12</v>
      </c>
      <c r="M84" s="2">
        <v>13</v>
      </c>
      <c r="N84" s="2">
        <v>14</v>
      </c>
    </row>
    <row r="85" spans="1:14" s="1" customFormat="1" ht="12.75">
      <c r="A85" s="35" t="s">
        <v>75</v>
      </c>
      <c r="B85" s="35" t="s">
        <v>75</v>
      </c>
      <c r="C85" s="35" t="s">
        <v>75</v>
      </c>
      <c r="D85" s="35" t="s">
        <v>75</v>
      </c>
      <c r="E85" s="35" t="s">
        <v>75</v>
      </c>
      <c r="F85" s="35" t="s">
        <v>75</v>
      </c>
      <c r="G85" s="35" t="s">
        <v>75</v>
      </c>
      <c r="H85" s="35" t="s">
        <v>75</v>
      </c>
      <c r="I85" s="35" t="s">
        <v>75</v>
      </c>
      <c r="J85" s="35" t="s">
        <v>75</v>
      </c>
      <c r="K85" s="2" t="s">
        <v>75</v>
      </c>
      <c r="L85" s="35" t="s">
        <v>75</v>
      </c>
      <c r="M85" s="35" t="s">
        <v>75</v>
      </c>
      <c r="N85" s="35" t="s">
        <v>75</v>
      </c>
    </row>
    <row r="86" spans="1:14" s="1" customFormat="1" ht="12.75">
      <c r="A86" s="2" t="s">
        <v>75</v>
      </c>
      <c r="B86" s="35" t="s">
        <v>75</v>
      </c>
      <c r="C86" s="2" t="s">
        <v>75</v>
      </c>
      <c r="D86" s="2" t="s">
        <v>75</v>
      </c>
      <c r="E86" s="2" t="s">
        <v>75</v>
      </c>
      <c r="F86" s="2" t="s">
        <v>75</v>
      </c>
      <c r="G86" s="2" t="s">
        <v>75</v>
      </c>
      <c r="H86" s="2" t="s">
        <v>75</v>
      </c>
      <c r="I86" s="2" t="s">
        <v>75</v>
      </c>
      <c r="J86" s="2" t="s">
        <v>75</v>
      </c>
      <c r="K86" s="2" t="s">
        <v>75</v>
      </c>
      <c r="L86" s="2" t="s">
        <v>75</v>
      </c>
      <c r="M86" s="2" t="s">
        <v>75</v>
      </c>
      <c r="N86" s="2" t="s">
        <v>75</v>
      </c>
    </row>
    <row r="87" spans="1:14" s="1" customFormat="1" ht="12.75">
      <c r="A87" s="2" t="s">
        <v>75</v>
      </c>
      <c r="B87" s="2" t="s">
        <v>79</v>
      </c>
      <c r="C87" s="2" t="s">
        <v>75</v>
      </c>
      <c r="D87" s="2" t="s">
        <v>75</v>
      </c>
      <c r="E87" s="2" t="s">
        <v>75</v>
      </c>
      <c r="F87" s="2" t="s">
        <v>75</v>
      </c>
      <c r="G87" s="2" t="s">
        <v>75</v>
      </c>
      <c r="H87" s="2" t="s">
        <v>75</v>
      </c>
      <c r="I87" s="2" t="s">
        <v>75</v>
      </c>
      <c r="J87" s="2" t="s">
        <v>75</v>
      </c>
      <c r="K87" s="2" t="s">
        <v>75</v>
      </c>
      <c r="L87" s="2" t="s">
        <v>75</v>
      </c>
      <c r="M87" s="2" t="s">
        <v>75</v>
      </c>
      <c r="N87" s="2" t="s">
        <v>75</v>
      </c>
    </row>
    <row r="88" s="1" customFormat="1" ht="12.75"/>
    <row r="89" spans="1:10" s="1" customFormat="1" ht="12.75">
      <c r="A89" s="86" t="s">
        <v>7</v>
      </c>
      <c r="B89" s="86"/>
      <c r="C89" s="86"/>
      <c r="D89" s="86"/>
      <c r="E89" s="86"/>
      <c r="F89" s="86"/>
      <c r="G89" s="86"/>
      <c r="H89" s="86"/>
      <c r="I89" s="86"/>
      <c r="J89" s="86"/>
    </row>
    <row r="90" s="1" customFormat="1" ht="12.75">
      <c r="J90" s="28" t="s">
        <v>69</v>
      </c>
    </row>
    <row r="91" s="1" customFormat="1" ht="12.75"/>
    <row r="92" spans="1:10" s="1" customFormat="1" ht="21.75" customHeight="1">
      <c r="A92" s="81" t="s">
        <v>81</v>
      </c>
      <c r="B92" s="81" t="s">
        <v>71</v>
      </c>
      <c r="C92" s="81" t="s">
        <v>156</v>
      </c>
      <c r="D92" s="81"/>
      <c r="E92" s="81"/>
      <c r="F92" s="81"/>
      <c r="G92" s="81" t="s">
        <v>242</v>
      </c>
      <c r="H92" s="81"/>
      <c r="I92" s="81"/>
      <c r="J92" s="81"/>
    </row>
    <row r="93" spans="1:10" s="1" customFormat="1" ht="61.5" customHeight="1">
      <c r="A93" s="81"/>
      <c r="B93" s="81"/>
      <c r="C93" s="2" t="s">
        <v>72</v>
      </c>
      <c r="D93" s="2" t="s">
        <v>73</v>
      </c>
      <c r="E93" s="2" t="s">
        <v>74</v>
      </c>
      <c r="F93" s="2" t="s">
        <v>121</v>
      </c>
      <c r="G93" s="2" t="s">
        <v>72</v>
      </c>
      <c r="H93" s="2" t="s">
        <v>73</v>
      </c>
      <c r="I93" s="2" t="s">
        <v>74</v>
      </c>
      <c r="J93" s="2" t="s">
        <v>119</v>
      </c>
    </row>
    <row r="94" spans="1:10" s="1" customFormat="1" ht="12.75">
      <c r="A94" s="2">
        <v>1</v>
      </c>
      <c r="B94" s="2">
        <v>2</v>
      </c>
      <c r="C94" s="2">
        <v>3</v>
      </c>
      <c r="D94" s="2">
        <v>4</v>
      </c>
      <c r="E94" s="2">
        <v>5</v>
      </c>
      <c r="F94" s="2">
        <v>6</v>
      </c>
      <c r="G94" s="2">
        <v>7</v>
      </c>
      <c r="H94" s="2">
        <v>8</v>
      </c>
      <c r="I94" s="2">
        <v>9</v>
      </c>
      <c r="J94" s="2">
        <v>10</v>
      </c>
    </row>
    <row r="95" spans="1:10" s="1" customFormat="1" ht="15.75">
      <c r="A95" s="4">
        <v>2111</v>
      </c>
      <c r="B95" s="38" t="s">
        <v>144</v>
      </c>
      <c r="C95" s="62">
        <v>7732143</v>
      </c>
      <c r="D95" s="62"/>
      <c r="E95" s="62"/>
      <c r="F95" s="62"/>
      <c r="G95" s="62">
        <v>8176811</v>
      </c>
      <c r="H95" s="62"/>
      <c r="I95" s="62"/>
      <c r="J95" s="63">
        <f aca="true" t="shared" si="3" ref="J95:J108">G95+H95</f>
        <v>8176811</v>
      </c>
    </row>
    <row r="96" spans="1:10" s="1" customFormat="1" ht="15.75">
      <c r="A96" s="4">
        <v>2120</v>
      </c>
      <c r="B96" s="38" t="s">
        <v>145</v>
      </c>
      <c r="C96" s="62">
        <v>1717707</v>
      </c>
      <c r="D96" s="62"/>
      <c r="E96" s="62"/>
      <c r="F96" s="63">
        <f aca="true" t="shared" si="4" ref="F96:F106">C96+D96</f>
        <v>1717707</v>
      </c>
      <c r="G96" s="62">
        <v>1816482</v>
      </c>
      <c r="H96" s="62"/>
      <c r="I96" s="62"/>
      <c r="J96" s="63">
        <f t="shared" si="3"/>
        <v>1816482</v>
      </c>
    </row>
    <row r="97" spans="1:10" s="1" customFormat="1" ht="15.75">
      <c r="A97" s="4">
        <v>2210</v>
      </c>
      <c r="B97" s="38" t="s">
        <v>146</v>
      </c>
      <c r="C97" s="62">
        <v>802055</v>
      </c>
      <c r="D97" s="62">
        <v>160056</v>
      </c>
      <c r="E97" s="62"/>
      <c r="F97" s="63">
        <f t="shared" si="4"/>
        <v>962111</v>
      </c>
      <c r="G97" s="62">
        <v>837644</v>
      </c>
      <c r="H97" s="62">
        <v>168219</v>
      </c>
      <c r="I97" s="62"/>
      <c r="J97" s="63">
        <f t="shared" si="3"/>
        <v>1005863</v>
      </c>
    </row>
    <row r="98" spans="1:10" s="1" customFormat="1" ht="15.75">
      <c r="A98" s="4">
        <v>2220</v>
      </c>
      <c r="B98" s="38" t="s">
        <v>147</v>
      </c>
      <c r="C98" s="62">
        <v>116883</v>
      </c>
      <c r="D98" s="62">
        <v>42120</v>
      </c>
      <c r="E98" s="62"/>
      <c r="F98" s="63">
        <f t="shared" si="4"/>
        <v>159003</v>
      </c>
      <c r="G98" s="62">
        <v>122880</v>
      </c>
      <c r="H98" s="62">
        <v>44268</v>
      </c>
      <c r="I98" s="62"/>
      <c r="J98" s="63">
        <f t="shared" si="3"/>
        <v>167148</v>
      </c>
    </row>
    <row r="99" spans="1:10" s="1" customFormat="1" ht="15.75">
      <c r="A99" s="4">
        <v>2230</v>
      </c>
      <c r="B99" s="38" t="s">
        <v>148</v>
      </c>
      <c r="C99" s="62">
        <v>511193</v>
      </c>
      <c r="D99" s="62">
        <v>625482</v>
      </c>
      <c r="E99" s="62"/>
      <c r="F99" s="63">
        <f t="shared" si="4"/>
        <v>1136675</v>
      </c>
      <c r="G99" s="62">
        <v>537264</v>
      </c>
      <c r="H99" s="62">
        <v>657381</v>
      </c>
      <c r="I99" s="62"/>
      <c r="J99" s="63">
        <f t="shared" si="3"/>
        <v>1194645</v>
      </c>
    </row>
    <row r="100" spans="1:10" s="1" customFormat="1" ht="15.75">
      <c r="A100" s="4">
        <v>2240</v>
      </c>
      <c r="B100" s="38" t="s">
        <v>149</v>
      </c>
      <c r="C100" s="62">
        <v>575812</v>
      </c>
      <c r="D100" s="62">
        <v>18954</v>
      </c>
      <c r="E100" s="62"/>
      <c r="F100" s="63">
        <f t="shared" si="4"/>
        <v>594766</v>
      </c>
      <c r="G100" s="62">
        <v>572005</v>
      </c>
      <c r="H100" s="62">
        <v>19921</v>
      </c>
      <c r="I100" s="62"/>
      <c r="J100" s="63">
        <f t="shared" si="3"/>
        <v>591926</v>
      </c>
    </row>
    <row r="101" spans="1:10" s="1" customFormat="1" ht="15.75">
      <c r="A101" s="4">
        <v>2250</v>
      </c>
      <c r="B101" s="38" t="s">
        <v>179</v>
      </c>
      <c r="C101" s="62">
        <v>63200</v>
      </c>
      <c r="D101" s="62"/>
      <c r="E101" s="62"/>
      <c r="F101" s="63"/>
      <c r="G101" s="62">
        <v>66400</v>
      </c>
      <c r="H101" s="62"/>
      <c r="I101" s="62"/>
      <c r="J101" s="63">
        <f t="shared" si="3"/>
        <v>66400</v>
      </c>
    </row>
    <row r="102" spans="1:10" s="1" customFormat="1" ht="15.75">
      <c r="A102" s="4">
        <v>2272</v>
      </c>
      <c r="B102" s="38" t="s">
        <v>150</v>
      </c>
      <c r="C102" s="62">
        <v>88875</v>
      </c>
      <c r="D102" s="62"/>
      <c r="E102" s="62"/>
      <c r="F102" s="63">
        <f t="shared" si="4"/>
        <v>88875</v>
      </c>
      <c r="G102" s="62">
        <v>94297</v>
      </c>
      <c r="H102" s="62"/>
      <c r="I102" s="62"/>
      <c r="J102" s="63">
        <f t="shared" si="3"/>
        <v>94297</v>
      </c>
    </row>
    <row r="103" spans="1:10" s="1" customFormat="1" ht="15.75">
      <c r="A103" s="4">
        <v>2273</v>
      </c>
      <c r="B103" s="38" t="s">
        <v>151</v>
      </c>
      <c r="C103" s="62">
        <v>290200</v>
      </c>
      <c r="D103" s="62"/>
      <c r="E103" s="62"/>
      <c r="F103" s="63">
        <f t="shared" si="4"/>
        <v>290200</v>
      </c>
      <c r="G103" s="62">
        <v>308051</v>
      </c>
      <c r="H103" s="62"/>
      <c r="I103" s="62"/>
      <c r="J103" s="63">
        <f t="shared" si="3"/>
        <v>308051</v>
      </c>
    </row>
    <row r="104" spans="1:10" s="1" customFormat="1" ht="15.75">
      <c r="A104" s="4">
        <v>2274</v>
      </c>
      <c r="B104" s="38" t="s">
        <v>152</v>
      </c>
      <c r="C104" s="62">
        <v>309465</v>
      </c>
      <c r="D104" s="62"/>
      <c r="E104" s="62"/>
      <c r="F104" s="63">
        <f t="shared" si="4"/>
        <v>309465</v>
      </c>
      <c r="G104" s="62">
        <v>328343</v>
      </c>
      <c r="H104" s="62"/>
      <c r="I104" s="62"/>
      <c r="J104" s="63">
        <f t="shared" si="3"/>
        <v>328343</v>
      </c>
    </row>
    <row r="105" spans="1:10" s="1" customFormat="1" ht="25.5">
      <c r="A105" s="4">
        <v>2275</v>
      </c>
      <c r="B105" s="38" t="s">
        <v>219</v>
      </c>
      <c r="C105" s="62">
        <v>16920</v>
      </c>
      <c r="D105" s="62"/>
      <c r="E105" s="62"/>
      <c r="F105" s="63"/>
      <c r="G105" s="62">
        <v>17952</v>
      </c>
      <c r="H105" s="62"/>
      <c r="I105" s="62"/>
      <c r="J105" s="63">
        <f t="shared" si="3"/>
        <v>17952</v>
      </c>
    </row>
    <row r="106" spans="1:10" s="1" customFormat="1" ht="38.25">
      <c r="A106" s="4">
        <v>2282</v>
      </c>
      <c r="B106" s="38" t="s">
        <v>153</v>
      </c>
      <c r="C106" s="62">
        <v>4000</v>
      </c>
      <c r="D106" s="62"/>
      <c r="E106" s="62"/>
      <c r="F106" s="63">
        <f t="shared" si="4"/>
        <v>4000</v>
      </c>
      <c r="G106" s="62">
        <v>4100</v>
      </c>
      <c r="H106" s="62"/>
      <c r="I106" s="62"/>
      <c r="J106" s="63">
        <f t="shared" si="3"/>
        <v>4100</v>
      </c>
    </row>
    <row r="107" spans="1:10" s="1" customFormat="1" ht="15.75">
      <c r="A107" s="4">
        <v>2800</v>
      </c>
      <c r="B107" s="38" t="s">
        <v>154</v>
      </c>
      <c r="C107" s="62">
        <v>17859</v>
      </c>
      <c r="D107" s="62"/>
      <c r="E107" s="62"/>
      <c r="F107" s="63"/>
      <c r="G107" s="62">
        <v>18788</v>
      </c>
      <c r="H107" s="62"/>
      <c r="I107" s="62"/>
      <c r="J107" s="63">
        <f t="shared" si="3"/>
        <v>18788</v>
      </c>
    </row>
    <row r="108" spans="1:10" s="37" customFormat="1" ht="15.75">
      <c r="A108" s="14" t="s">
        <v>75</v>
      </c>
      <c r="B108" s="14" t="s">
        <v>79</v>
      </c>
      <c r="C108" s="63">
        <f>C95+C96+C97+C98+C99+C100+C101+C102+C103+C104+C105+C106+C107</f>
        <v>12246312</v>
      </c>
      <c r="D108" s="63">
        <f>D97+D98+D99+D100</f>
        <v>846612</v>
      </c>
      <c r="E108" s="63">
        <v>0</v>
      </c>
      <c r="F108" s="63">
        <f>C108+D108</f>
        <v>13092924</v>
      </c>
      <c r="G108" s="63">
        <f>G95+G96+G97+G98+G99+G100+G101+G102+G103+G104+G105+G106+G107</f>
        <v>12901017</v>
      </c>
      <c r="H108" s="63">
        <f>H97+H98+H99+H100</f>
        <v>889789</v>
      </c>
      <c r="I108" s="63">
        <v>0</v>
      </c>
      <c r="J108" s="63">
        <f t="shared" si="3"/>
        <v>13790806</v>
      </c>
    </row>
    <row r="109" s="1" customFormat="1" ht="12.75"/>
    <row r="110" s="1" customFormat="1" ht="12.75"/>
    <row r="111" spans="1:10" s="1" customFormat="1" ht="12.75">
      <c r="A111" s="86" t="s">
        <v>8</v>
      </c>
      <c r="B111" s="86"/>
      <c r="C111" s="86"/>
      <c r="D111" s="86"/>
      <c r="E111" s="86"/>
      <c r="F111" s="86"/>
      <c r="G111" s="86"/>
      <c r="H111" s="86"/>
      <c r="I111" s="86"/>
      <c r="J111" s="86"/>
    </row>
    <row r="112" s="1" customFormat="1" ht="12.75">
      <c r="J112" s="28" t="s">
        <v>69</v>
      </c>
    </row>
    <row r="113" s="1" customFormat="1" ht="12.75"/>
    <row r="114" spans="1:10" s="1" customFormat="1" ht="12.75">
      <c r="A114" s="81" t="s">
        <v>82</v>
      </c>
      <c r="B114" s="81" t="s">
        <v>71</v>
      </c>
      <c r="C114" s="81" t="s">
        <v>156</v>
      </c>
      <c r="D114" s="81"/>
      <c r="E114" s="81"/>
      <c r="F114" s="81"/>
      <c r="G114" s="81" t="s">
        <v>242</v>
      </c>
      <c r="H114" s="81"/>
      <c r="I114" s="81"/>
      <c r="J114" s="81"/>
    </row>
    <row r="115" spans="1:10" s="1" customFormat="1" ht="72.75" customHeight="1">
      <c r="A115" s="81"/>
      <c r="B115" s="81"/>
      <c r="C115" s="2" t="s">
        <v>72</v>
      </c>
      <c r="D115" s="2" t="s">
        <v>73</v>
      </c>
      <c r="E115" s="2" t="s">
        <v>74</v>
      </c>
      <c r="F115" s="2" t="s">
        <v>121</v>
      </c>
      <c r="G115" s="2" t="s">
        <v>72</v>
      </c>
      <c r="H115" s="2" t="s">
        <v>73</v>
      </c>
      <c r="I115" s="2" t="s">
        <v>74</v>
      </c>
      <c r="J115" s="2" t="s">
        <v>119</v>
      </c>
    </row>
    <row r="116" spans="1:10" s="1" customFormat="1" ht="12.75">
      <c r="A116" s="2">
        <v>1</v>
      </c>
      <c r="B116" s="2">
        <v>2</v>
      </c>
      <c r="C116" s="2">
        <v>3</v>
      </c>
      <c r="D116" s="2">
        <v>4</v>
      </c>
      <c r="E116" s="2">
        <v>5</v>
      </c>
      <c r="F116" s="2">
        <v>6</v>
      </c>
      <c r="G116" s="2">
        <v>7</v>
      </c>
      <c r="H116" s="2">
        <v>8</v>
      </c>
      <c r="I116" s="2">
        <v>9</v>
      </c>
      <c r="J116" s="2">
        <v>10</v>
      </c>
    </row>
    <row r="117" spans="1:10" s="1" customFormat="1" ht="12.75">
      <c r="A117" s="2" t="s">
        <v>75</v>
      </c>
      <c r="B117" s="2" t="s">
        <v>75</v>
      </c>
      <c r="C117" s="2" t="s">
        <v>75</v>
      </c>
      <c r="D117" s="2" t="s">
        <v>75</v>
      </c>
      <c r="E117" s="2" t="s">
        <v>75</v>
      </c>
      <c r="F117" s="2" t="s">
        <v>75</v>
      </c>
      <c r="G117" s="2" t="s">
        <v>75</v>
      </c>
      <c r="H117" s="2" t="s">
        <v>75</v>
      </c>
      <c r="I117" s="2" t="s">
        <v>75</v>
      </c>
      <c r="J117" s="2" t="s">
        <v>75</v>
      </c>
    </row>
    <row r="118" spans="1:10" s="1" customFormat="1" ht="12.75">
      <c r="A118" s="2" t="s">
        <v>75</v>
      </c>
      <c r="B118" s="2" t="s">
        <v>75</v>
      </c>
      <c r="C118" s="2" t="s">
        <v>75</v>
      </c>
      <c r="D118" s="2" t="s">
        <v>75</v>
      </c>
      <c r="E118" s="2" t="s">
        <v>75</v>
      </c>
      <c r="F118" s="2" t="s">
        <v>75</v>
      </c>
      <c r="G118" s="2" t="s">
        <v>75</v>
      </c>
      <c r="H118" s="2" t="s">
        <v>75</v>
      </c>
      <c r="I118" s="2" t="s">
        <v>75</v>
      </c>
      <c r="J118" s="2" t="s">
        <v>75</v>
      </c>
    </row>
    <row r="119" spans="1:10" s="1" customFormat="1" ht="12.75">
      <c r="A119" s="2" t="s">
        <v>75</v>
      </c>
      <c r="B119" s="2" t="s">
        <v>75</v>
      </c>
      <c r="C119" s="2" t="s">
        <v>75</v>
      </c>
      <c r="D119" s="2" t="s">
        <v>75</v>
      </c>
      <c r="E119" s="2" t="s">
        <v>75</v>
      </c>
      <c r="F119" s="2" t="s">
        <v>75</v>
      </c>
      <c r="G119" s="2" t="s">
        <v>75</v>
      </c>
      <c r="H119" s="2" t="s">
        <v>75</v>
      </c>
      <c r="I119" s="2" t="s">
        <v>75</v>
      </c>
      <c r="J119" s="2" t="s">
        <v>75</v>
      </c>
    </row>
    <row r="120" spans="1:10" s="1" customFormat="1" ht="12.75">
      <c r="A120" s="2" t="s">
        <v>75</v>
      </c>
      <c r="B120" s="2" t="s">
        <v>79</v>
      </c>
      <c r="C120" s="2" t="s">
        <v>75</v>
      </c>
      <c r="D120" s="2" t="s">
        <v>75</v>
      </c>
      <c r="E120" s="2" t="s">
        <v>75</v>
      </c>
      <c r="F120" s="2" t="s">
        <v>75</v>
      </c>
      <c r="G120" s="2" t="s">
        <v>75</v>
      </c>
      <c r="H120" s="2" t="s">
        <v>75</v>
      </c>
      <c r="I120" s="2" t="s">
        <v>75</v>
      </c>
      <c r="J120" s="2" t="s">
        <v>75</v>
      </c>
    </row>
    <row r="121" spans="1:10" s="1" customFormat="1" ht="12.75">
      <c r="A121" s="18"/>
      <c r="B121" s="18"/>
      <c r="C121" s="18"/>
      <c r="D121" s="18"/>
      <c r="E121" s="18"/>
      <c r="F121" s="18"/>
      <c r="G121" s="18"/>
      <c r="H121" s="18"/>
      <c r="I121" s="18"/>
      <c r="J121" s="18"/>
    </row>
    <row r="122" spans="1:10" s="1" customFormat="1" ht="12.75">
      <c r="A122" s="18"/>
      <c r="B122" s="18"/>
      <c r="C122" s="18"/>
      <c r="D122" s="18"/>
      <c r="E122" s="18"/>
      <c r="F122" s="18"/>
      <c r="G122" s="18"/>
      <c r="H122" s="18"/>
      <c r="I122" s="18"/>
      <c r="J122" s="18"/>
    </row>
    <row r="123" s="1" customFormat="1" ht="12.75"/>
    <row r="124" s="1" customFormat="1" ht="12.75"/>
    <row r="125" spans="1:14" s="1" customFormat="1" ht="12.75">
      <c r="A125" s="88" t="s">
        <v>83</v>
      </c>
      <c r="B125" s="88"/>
      <c r="C125" s="88"/>
      <c r="D125" s="88"/>
      <c r="E125" s="88"/>
      <c r="F125" s="88"/>
      <c r="G125" s="88"/>
      <c r="H125" s="88"/>
      <c r="I125" s="88"/>
      <c r="J125" s="88"/>
      <c r="K125" s="88"/>
      <c r="L125" s="88"/>
      <c r="M125" s="88"/>
      <c r="N125" s="88"/>
    </row>
    <row r="126" spans="1:14" s="1" customFormat="1" ht="12.75">
      <c r="A126" s="88" t="s">
        <v>9</v>
      </c>
      <c r="B126" s="88"/>
      <c r="C126" s="88"/>
      <c r="D126" s="88"/>
      <c r="E126" s="88"/>
      <c r="F126" s="88"/>
      <c r="G126" s="88"/>
      <c r="H126" s="88"/>
      <c r="I126" s="88"/>
      <c r="J126" s="88"/>
      <c r="K126" s="88"/>
      <c r="L126" s="88"/>
      <c r="M126" s="88"/>
      <c r="N126" s="88"/>
    </row>
    <row r="127" s="1" customFormat="1" ht="12.75">
      <c r="N127" s="28" t="s">
        <v>69</v>
      </c>
    </row>
    <row r="128" s="1" customFormat="1" ht="12.75"/>
    <row r="129" spans="1:14" s="1" customFormat="1" ht="30.75" customHeight="1">
      <c r="A129" s="81" t="s">
        <v>84</v>
      </c>
      <c r="B129" s="81" t="s">
        <v>85</v>
      </c>
      <c r="C129" s="81" t="s">
        <v>239</v>
      </c>
      <c r="D129" s="81"/>
      <c r="E129" s="81"/>
      <c r="F129" s="81"/>
      <c r="G129" s="81" t="s">
        <v>240</v>
      </c>
      <c r="H129" s="81"/>
      <c r="I129" s="81"/>
      <c r="J129" s="81"/>
      <c r="K129" s="81" t="s">
        <v>241</v>
      </c>
      <c r="L129" s="81"/>
      <c r="M129" s="81"/>
      <c r="N129" s="81"/>
    </row>
    <row r="130" spans="1:14" s="1" customFormat="1" ht="59.25" customHeight="1">
      <c r="A130" s="81"/>
      <c r="B130" s="81"/>
      <c r="C130" s="2" t="s">
        <v>72</v>
      </c>
      <c r="D130" s="2" t="s">
        <v>73</v>
      </c>
      <c r="E130" s="2" t="s">
        <v>74</v>
      </c>
      <c r="F130" s="2" t="s">
        <v>121</v>
      </c>
      <c r="G130" s="2" t="s">
        <v>72</v>
      </c>
      <c r="H130" s="2" t="s">
        <v>73</v>
      </c>
      <c r="I130" s="2" t="s">
        <v>74</v>
      </c>
      <c r="J130" s="2" t="s">
        <v>119</v>
      </c>
      <c r="K130" s="2" t="s">
        <v>72</v>
      </c>
      <c r="L130" s="2" t="s">
        <v>73</v>
      </c>
      <c r="M130" s="2" t="s">
        <v>74</v>
      </c>
      <c r="N130" s="2" t="s">
        <v>120</v>
      </c>
    </row>
    <row r="131" spans="1:14" s="1" customFormat="1" ht="12.75">
      <c r="A131" s="2">
        <v>1</v>
      </c>
      <c r="B131" s="2">
        <v>2</v>
      </c>
      <c r="C131" s="2">
        <v>3</v>
      </c>
      <c r="D131" s="2">
        <v>4</v>
      </c>
      <c r="E131" s="2">
        <v>5</v>
      </c>
      <c r="F131" s="2">
        <v>6</v>
      </c>
      <c r="G131" s="2">
        <v>7</v>
      </c>
      <c r="H131" s="2">
        <v>8</v>
      </c>
      <c r="I131" s="2">
        <v>9</v>
      </c>
      <c r="J131" s="2">
        <v>10</v>
      </c>
      <c r="K131" s="2">
        <v>11</v>
      </c>
      <c r="L131" s="2">
        <v>12</v>
      </c>
      <c r="M131" s="2">
        <v>13</v>
      </c>
      <c r="N131" s="2">
        <v>14</v>
      </c>
    </row>
    <row r="132" spans="1:14" s="1" customFormat="1" ht="60.75" customHeight="1">
      <c r="A132" s="2">
        <v>1</v>
      </c>
      <c r="B132" s="16" t="s">
        <v>10</v>
      </c>
      <c r="C132" s="62">
        <v>2558818</v>
      </c>
      <c r="D132" s="62">
        <v>146537</v>
      </c>
      <c r="E132" s="62"/>
      <c r="F132" s="63">
        <f>C132+D132</f>
        <v>2705355</v>
      </c>
      <c r="G132" s="62">
        <v>2912019</v>
      </c>
      <c r="H132" s="62"/>
      <c r="I132" s="62"/>
      <c r="J132" s="63">
        <f>G132</f>
        <v>2912019</v>
      </c>
      <c r="K132" s="62">
        <v>3404000</v>
      </c>
      <c r="L132" s="62"/>
      <c r="M132" s="62"/>
      <c r="N132" s="63">
        <f>K132</f>
        <v>3404000</v>
      </c>
    </row>
    <row r="133" spans="1:14" s="1" customFormat="1" ht="110.25" customHeight="1">
      <c r="A133" s="2">
        <v>2</v>
      </c>
      <c r="B133" s="35" t="s">
        <v>11</v>
      </c>
      <c r="C133" s="62">
        <v>3561448</v>
      </c>
      <c r="D133" s="62">
        <v>764667</v>
      </c>
      <c r="E133" s="62"/>
      <c r="F133" s="63">
        <f>C133+D133</f>
        <v>4326115</v>
      </c>
      <c r="G133" s="62">
        <v>4172715</v>
      </c>
      <c r="H133" s="62">
        <v>700000</v>
      </c>
      <c r="I133" s="62"/>
      <c r="J133" s="63">
        <f>G133+H133</f>
        <v>4872715</v>
      </c>
      <c r="K133" s="62">
        <v>4691500</v>
      </c>
      <c r="L133" s="62">
        <f>L35</f>
        <v>804000</v>
      </c>
      <c r="M133" s="62" t="s">
        <v>75</v>
      </c>
      <c r="N133" s="63">
        <f>K133+L133</f>
        <v>5495500</v>
      </c>
    </row>
    <row r="134" spans="1:14" s="1" customFormat="1" ht="57" customHeight="1">
      <c r="A134" s="2">
        <v>3</v>
      </c>
      <c r="B134" s="35" t="s">
        <v>12</v>
      </c>
      <c r="C134" s="62">
        <v>0</v>
      </c>
      <c r="D134" s="62">
        <v>0</v>
      </c>
      <c r="E134" s="62"/>
      <c r="F134" s="63">
        <f>C134</f>
        <v>0</v>
      </c>
      <c r="G134" s="62">
        <v>1464731</v>
      </c>
      <c r="H134" s="62"/>
      <c r="I134" s="62"/>
      <c r="J134" s="63">
        <f>G134</f>
        <v>1464731</v>
      </c>
      <c r="K134" s="62">
        <v>3467400</v>
      </c>
      <c r="L134" s="62"/>
      <c r="M134" s="62"/>
      <c r="N134" s="63">
        <f>K134</f>
        <v>3467400</v>
      </c>
    </row>
    <row r="135" spans="1:14" s="1" customFormat="1" ht="29.25" customHeight="1">
      <c r="A135" s="2">
        <v>4</v>
      </c>
      <c r="B135" s="35" t="s">
        <v>155</v>
      </c>
      <c r="C135" s="62" t="s">
        <v>75</v>
      </c>
      <c r="D135" s="62">
        <v>28000</v>
      </c>
      <c r="E135" s="62">
        <f>D135</f>
        <v>28000</v>
      </c>
      <c r="F135" s="63">
        <f>D135</f>
        <v>28000</v>
      </c>
      <c r="G135" s="62" t="s">
        <v>75</v>
      </c>
      <c r="H135" s="62">
        <v>1330649</v>
      </c>
      <c r="I135" s="62">
        <f>H135</f>
        <v>1330649</v>
      </c>
      <c r="J135" s="63">
        <f>H135</f>
        <v>1330649</v>
      </c>
      <c r="K135" s="62" t="s">
        <v>75</v>
      </c>
      <c r="L135" s="62">
        <v>0</v>
      </c>
      <c r="M135" s="62">
        <v>0</v>
      </c>
      <c r="N135" s="62">
        <v>0</v>
      </c>
    </row>
    <row r="136" spans="1:14" s="37" customFormat="1" ht="15.75">
      <c r="A136" s="36" t="s">
        <v>75</v>
      </c>
      <c r="B136" s="14" t="s">
        <v>79</v>
      </c>
      <c r="C136" s="63">
        <f>C132+C133+C134</f>
        <v>6120266</v>
      </c>
      <c r="D136" s="63">
        <f>D132+D133+D134+D135</f>
        <v>939204</v>
      </c>
      <c r="E136" s="63">
        <f>E132+E133+E134+E135</f>
        <v>28000</v>
      </c>
      <c r="F136" s="63">
        <f>C136+D136</f>
        <v>7059470</v>
      </c>
      <c r="G136" s="63">
        <f>G132+G133+G134</f>
        <v>8549465</v>
      </c>
      <c r="H136" s="63">
        <f>H133+H134+H135</f>
        <v>2030649</v>
      </c>
      <c r="I136" s="63">
        <f>I135</f>
        <v>1330649</v>
      </c>
      <c r="J136" s="63">
        <f>G136+H136</f>
        <v>10580114</v>
      </c>
      <c r="K136" s="63">
        <f>K132+K133+K134</f>
        <v>11562900</v>
      </c>
      <c r="L136" s="63">
        <f>L133</f>
        <v>804000</v>
      </c>
      <c r="M136" s="63">
        <v>0</v>
      </c>
      <c r="N136" s="63">
        <f>K136+L136</f>
        <v>12366900</v>
      </c>
    </row>
    <row r="137" s="1" customFormat="1" ht="12.75"/>
    <row r="138" s="1" customFormat="1" ht="12.75" customHeight="1" hidden="1"/>
    <row r="139" spans="1:10" s="1" customFormat="1" ht="12.75">
      <c r="A139" s="86" t="s">
        <v>13</v>
      </c>
      <c r="B139" s="86"/>
      <c r="C139" s="86"/>
      <c r="D139" s="86"/>
      <c r="E139" s="86"/>
      <c r="F139" s="86"/>
      <c r="G139" s="86"/>
      <c r="H139" s="86"/>
      <c r="I139" s="86"/>
      <c r="J139" s="86"/>
    </row>
    <row r="140" s="1" customFormat="1" ht="12.75"/>
    <row r="141" s="1" customFormat="1" ht="12.75">
      <c r="J141" s="28" t="s">
        <v>69</v>
      </c>
    </row>
    <row r="142" spans="1:10" s="1" customFormat="1" ht="12.75">
      <c r="A142" s="81" t="s">
        <v>123</v>
      </c>
      <c r="B142" s="81" t="s">
        <v>85</v>
      </c>
      <c r="C142" s="81" t="s">
        <v>156</v>
      </c>
      <c r="D142" s="81"/>
      <c r="E142" s="81"/>
      <c r="F142" s="81"/>
      <c r="G142" s="81" t="s">
        <v>242</v>
      </c>
      <c r="H142" s="81"/>
      <c r="I142" s="81"/>
      <c r="J142" s="81"/>
    </row>
    <row r="143" spans="1:10" s="1" customFormat="1" ht="63" customHeight="1">
      <c r="A143" s="81"/>
      <c r="B143" s="81"/>
      <c r="C143" s="2" t="s">
        <v>72</v>
      </c>
      <c r="D143" s="2" t="s">
        <v>73</v>
      </c>
      <c r="E143" s="2" t="s">
        <v>74</v>
      </c>
      <c r="F143" s="2" t="s">
        <v>121</v>
      </c>
      <c r="G143" s="2" t="s">
        <v>72</v>
      </c>
      <c r="H143" s="2" t="s">
        <v>73</v>
      </c>
      <c r="I143" s="2" t="s">
        <v>74</v>
      </c>
      <c r="J143" s="2" t="s">
        <v>119</v>
      </c>
    </row>
    <row r="144" spans="1:10" s="1" customFormat="1" ht="12.75">
      <c r="A144" s="2">
        <v>1</v>
      </c>
      <c r="B144" s="2">
        <v>2</v>
      </c>
      <c r="C144" s="2">
        <v>3</v>
      </c>
      <c r="D144" s="2">
        <v>4</v>
      </c>
      <c r="E144" s="2">
        <v>5</v>
      </c>
      <c r="F144" s="2">
        <v>6</v>
      </c>
      <c r="G144" s="2">
        <v>7</v>
      </c>
      <c r="H144" s="2">
        <v>8</v>
      </c>
      <c r="I144" s="2">
        <v>9</v>
      </c>
      <c r="J144" s="2">
        <v>10</v>
      </c>
    </row>
    <row r="145" spans="1:10" s="1" customFormat="1" ht="51">
      <c r="A145" s="2">
        <v>1</v>
      </c>
      <c r="B145" s="16" t="s">
        <v>10</v>
      </c>
      <c r="C145" s="62">
        <v>3584412</v>
      </c>
      <c r="D145" s="62" t="s">
        <v>75</v>
      </c>
      <c r="E145" s="62" t="s">
        <v>75</v>
      </c>
      <c r="F145" s="63">
        <f>C145</f>
        <v>3584412</v>
      </c>
      <c r="G145" s="62">
        <v>3767217</v>
      </c>
      <c r="H145" s="62" t="s">
        <v>75</v>
      </c>
      <c r="I145" s="62" t="s">
        <v>75</v>
      </c>
      <c r="J145" s="63">
        <f>G145</f>
        <v>3767217</v>
      </c>
    </row>
    <row r="146" spans="1:10" s="1" customFormat="1" ht="107.25" customHeight="1">
      <c r="A146" s="2">
        <v>2</v>
      </c>
      <c r="B146" s="35" t="s">
        <v>11</v>
      </c>
      <c r="C146" s="62">
        <v>4949500</v>
      </c>
      <c r="D146" s="62">
        <f>D48</f>
        <v>846612</v>
      </c>
      <c r="E146" s="62" t="s">
        <v>75</v>
      </c>
      <c r="F146" s="63">
        <f>C146+D146</f>
        <v>5796112</v>
      </c>
      <c r="G146" s="62">
        <v>5201900</v>
      </c>
      <c r="H146" s="62">
        <f>H48</f>
        <v>889789</v>
      </c>
      <c r="I146" s="62" t="s">
        <v>75</v>
      </c>
      <c r="J146" s="63">
        <f>G146+H146</f>
        <v>6091689</v>
      </c>
    </row>
    <row r="147" spans="1:10" s="1" customFormat="1" ht="51">
      <c r="A147" s="2">
        <v>3</v>
      </c>
      <c r="B147" s="35" t="s">
        <v>12</v>
      </c>
      <c r="C147" s="62">
        <v>3712400</v>
      </c>
      <c r="D147" s="62"/>
      <c r="E147" s="62">
        <f>D147</f>
        <v>0</v>
      </c>
      <c r="F147" s="63">
        <f>C147+D147</f>
        <v>3712400</v>
      </c>
      <c r="G147" s="62">
        <v>3931900</v>
      </c>
      <c r="H147" s="62"/>
      <c r="I147" s="62">
        <f>H147</f>
        <v>0</v>
      </c>
      <c r="J147" s="63">
        <f>G147+H147</f>
        <v>3931900</v>
      </c>
    </row>
    <row r="148" spans="1:10" s="37" customFormat="1" ht="15.75">
      <c r="A148" s="36" t="s">
        <v>75</v>
      </c>
      <c r="B148" s="14" t="s">
        <v>79</v>
      </c>
      <c r="C148" s="63">
        <f>C145+C146+C147</f>
        <v>12246312</v>
      </c>
      <c r="D148" s="63">
        <f>D146</f>
        <v>846612</v>
      </c>
      <c r="E148" s="63">
        <v>0</v>
      </c>
      <c r="F148" s="63">
        <f>C148+D148</f>
        <v>13092924</v>
      </c>
      <c r="G148" s="63">
        <f>G145+G146+G147</f>
        <v>12901017</v>
      </c>
      <c r="H148" s="63">
        <f>H146</f>
        <v>889789</v>
      </c>
      <c r="I148" s="63">
        <v>0</v>
      </c>
      <c r="J148" s="63">
        <f>G148+H148</f>
        <v>13790806</v>
      </c>
    </row>
    <row r="149" spans="1:10" s="37" customFormat="1" ht="12.75">
      <c r="A149" s="57"/>
      <c r="B149" s="58"/>
      <c r="C149" s="59"/>
      <c r="D149" s="59"/>
      <c r="E149" s="59"/>
      <c r="F149" s="59"/>
      <c r="G149" s="59"/>
      <c r="H149" s="59"/>
      <c r="I149" s="59"/>
      <c r="J149" s="59"/>
    </row>
    <row r="150" spans="1:10" s="37" customFormat="1" ht="12.75">
      <c r="A150" s="57"/>
      <c r="B150" s="58"/>
      <c r="C150" s="59"/>
      <c r="D150" s="59"/>
      <c r="E150" s="59"/>
      <c r="F150" s="59"/>
      <c r="G150" s="59"/>
      <c r="H150" s="59"/>
      <c r="I150" s="59"/>
      <c r="J150" s="59"/>
    </row>
    <row r="151" spans="1:10" s="37" customFormat="1" ht="12.75" hidden="1">
      <c r="A151" s="57"/>
      <c r="B151" s="58"/>
      <c r="C151" s="59"/>
      <c r="D151" s="59"/>
      <c r="E151" s="59"/>
      <c r="F151" s="59"/>
      <c r="G151" s="59"/>
      <c r="H151" s="59"/>
      <c r="I151" s="59"/>
      <c r="J151" s="59"/>
    </row>
    <row r="152" s="1" customFormat="1" ht="12.75"/>
    <row r="153" spans="1:13" s="1" customFormat="1" ht="12.75">
      <c r="A153" s="88" t="s">
        <v>167</v>
      </c>
      <c r="B153" s="88"/>
      <c r="C153" s="88"/>
      <c r="D153" s="88"/>
      <c r="E153" s="88"/>
      <c r="F153" s="88"/>
      <c r="G153" s="88"/>
      <c r="H153" s="88"/>
      <c r="I153" s="88"/>
      <c r="J153" s="88"/>
      <c r="K153" s="88"/>
      <c r="L153" s="88"/>
      <c r="M153" s="88"/>
    </row>
    <row r="154" spans="1:13" s="1" customFormat="1" ht="12.75">
      <c r="A154" s="88" t="s">
        <v>43</v>
      </c>
      <c r="B154" s="88"/>
      <c r="C154" s="88"/>
      <c r="D154" s="88"/>
      <c r="E154" s="88"/>
      <c r="F154" s="88"/>
      <c r="G154" s="88"/>
      <c r="H154" s="88"/>
      <c r="I154" s="88"/>
      <c r="J154" s="88"/>
      <c r="K154" s="88"/>
      <c r="L154" s="88"/>
      <c r="M154" s="88"/>
    </row>
    <row r="155" s="1" customFormat="1" ht="12.75">
      <c r="A155" s="28" t="s">
        <v>69</v>
      </c>
    </row>
    <row r="156" s="1" customFormat="1" ht="12.75"/>
    <row r="157" spans="1:13" s="1" customFormat="1" ht="12.75">
      <c r="A157" s="81" t="s">
        <v>84</v>
      </c>
      <c r="B157" s="81" t="s">
        <v>86</v>
      </c>
      <c r="C157" s="81" t="s">
        <v>87</v>
      </c>
      <c r="D157" s="81" t="s">
        <v>88</v>
      </c>
      <c r="E157" s="81" t="s">
        <v>239</v>
      </c>
      <c r="F157" s="81"/>
      <c r="G157" s="81"/>
      <c r="H157" s="81" t="s">
        <v>240</v>
      </c>
      <c r="I157" s="81"/>
      <c r="J157" s="81"/>
      <c r="K157" s="81" t="s">
        <v>241</v>
      </c>
      <c r="L157" s="81"/>
      <c r="M157" s="81"/>
    </row>
    <row r="158" spans="1:13" s="1" customFormat="1" ht="25.5">
      <c r="A158" s="81"/>
      <c r="B158" s="81"/>
      <c r="C158" s="81"/>
      <c r="D158" s="81"/>
      <c r="E158" s="2" t="s">
        <v>72</v>
      </c>
      <c r="F158" s="2" t="s">
        <v>73</v>
      </c>
      <c r="G158" s="2" t="s">
        <v>124</v>
      </c>
      <c r="H158" s="2" t="s">
        <v>72</v>
      </c>
      <c r="I158" s="2" t="s">
        <v>73</v>
      </c>
      <c r="J158" s="2" t="s">
        <v>125</v>
      </c>
      <c r="K158" s="2" t="s">
        <v>72</v>
      </c>
      <c r="L158" s="2" t="s">
        <v>73</v>
      </c>
      <c r="M158" s="2" t="s">
        <v>120</v>
      </c>
    </row>
    <row r="159" spans="1:13" s="1" customFormat="1" ht="12.75">
      <c r="A159" s="2">
        <v>1</v>
      </c>
      <c r="B159" s="2">
        <v>2</v>
      </c>
      <c r="C159" s="2">
        <v>3</v>
      </c>
      <c r="D159" s="2">
        <v>4</v>
      </c>
      <c r="E159" s="2">
        <v>5</v>
      </c>
      <c r="F159" s="2">
        <v>6</v>
      </c>
      <c r="G159" s="2">
        <v>7</v>
      </c>
      <c r="H159" s="2">
        <v>8</v>
      </c>
      <c r="I159" s="2">
        <v>9</v>
      </c>
      <c r="J159" s="2">
        <v>10</v>
      </c>
      <c r="K159" s="2">
        <v>11</v>
      </c>
      <c r="L159" s="2">
        <v>12</v>
      </c>
      <c r="M159" s="2">
        <v>13</v>
      </c>
    </row>
    <row r="160" spans="1:13" s="1" customFormat="1" ht="12.75">
      <c r="A160" s="2" t="s">
        <v>75</v>
      </c>
      <c r="B160" s="36" t="s">
        <v>89</v>
      </c>
      <c r="C160" s="2" t="s">
        <v>75</v>
      </c>
      <c r="D160" s="2" t="s">
        <v>75</v>
      </c>
      <c r="E160" s="2" t="s">
        <v>75</v>
      </c>
      <c r="F160" s="2" t="s">
        <v>75</v>
      </c>
      <c r="G160" s="2" t="s">
        <v>75</v>
      </c>
      <c r="H160" s="2" t="s">
        <v>75</v>
      </c>
      <c r="I160" s="2" t="s">
        <v>75</v>
      </c>
      <c r="J160" s="2" t="s">
        <v>75</v>
      </c>
      <c r="K160" s="2" t="s">
        <v>75</v>
      </c>
      <c r="L160" s="2" t="s">
        <v>75</v>
      </c>
      <c r="M160" s="2" t="s">
        <v>75</v>
      </c>
    </row>
    <row r="161" spans="1:13" s="1" customFormat="1" ht="25.5">
      <c r="A161" s="2">
        <v>1</v>
      </c>
      <c r="B161" s="35" t="s">
        <v>49</v>
      </c>
      <c r="C161" s="2" t="s">
        <v>50</v>
      </c>
      <c r="D161" s="2" t="s">
        <v>260</v>
      </c>
      <c r="E161" s="2">
        <v>2</v>
      </c>
      <c r="F161" s="2"/>
      <c r="G161" s="2">
        <f aca="true" t="shared" si="5" ref="G161:G166">E161+F161</f>
        <v>2</v>
      </c>
      <c r="H161" s="2">
        <v>3</v>
      </c>
      <c r="I161" s="2"/>
      <c r="J161" s="2">
        <f aca="true" t="shared" si="6" ref="J161:J166">H161+I161</f>
        <v>3</v>
      </c>
      <c r="K161" s="2">
        <v>3</v>
      </c>
      <c r="L161" s="2"/>
      <c r="M161" s="2">
        <f>K161+L161</f>
        <v>3</v>
      </c>
    </row>
    <row r="162" spans="1:13" s="1" customFormat="1" ht="50.25" customHeight="1">
      <c r="A162" s="15" t="s">
        <v>181</v>
      </c>
      <c r="B162" s="35" t="s">
        <v>180</v>
      </c>
      <c r="C162" s="2" t="s">
        <v>51</v>
      </c>
      <c r="D162" s="2" t="s">
        <v>52</v>
      </c>
      <c r="E162" s="69">
        <v>26.25</v>
      </c>
      <c r="F162" s="69"/>
      <c r="G162" s="69">
        <f t="shared" si="5"/>
        <v>26.25</v>
      </c>
      <c r="H162" s="64">
        <v>26.5</v>
      </c>
      <c r="I162" s="64"/>
      <c r="J162" s="64">
        <f t="shared" si="6"/>
        <v>26.5</v>
      </c>
      <c r="K162" s="64">
        <v>26.5</v>
      </c>
      <c r="L162" s="64"/>
      <c r="M162" s="64">
        <f>K162+L162</f>
        <v>26.5</v>
      </c>
    </row>
    <row r="163" spans="1:13" s="1" customFormat="1" ht="38.25">
      <c r="A163" s="15" t="s">
        <v>183</v>
      </c>
      <c r="B163" s="16" t="s">
        <v>182</v>
      </c>
      <c r="C163" s="2" t="s">
        <v>51</v>
      </c>
      <c r="D163" s="2" t="s">
        <v>52</v>
      </c>
      <c r="E163" s="64">
        <v>32</v>
      </c>
      <c r="F163" s="64"/>
      <c r="G163" s="64">
        <f t="shared" si="5"/>
        <v>32</v>
      </c>
      <c r="H163" s="64">
        <v>32.5</v>
      </c>
      <c r="I163" s="64"/>
      <c r="J163" s="64">
        <f t="shared" si="6"/>
        <v>32.5</v>
      </c>
      <c r="K163" s="64">
        <v>32.5</v>
      </c>
      <c r="L163" s="64"/>
      <c r="M163" s="64">
        <f>K163+L163</f>
        <v>32.5</v>
      </c>
    </row>
    <row r="164" spans="1:13" s="1" customFormat="1" ht="51">
      <c r="A164" s="15" t="s">
        <v>185</v>
      </c>
      <c r="B164" s="16" t="s">
        <v>184</v>
      </c>
      <c r="C164" s="2" t="s">
        <v>51</v>
      </c>
      <c r="D164" s="2" t="s">
        <v>52</v>
      </c>
      <c r="E164" s="64">
        <v>0</v>
      </c>
      <c r="F164" s="64"/>
      <c r="G164" s="64">
        <f t="shared" si="5"/>
        <v>0</v>
      </c>
      <c r="H164" s="64">
        <v>9.25</v>
      </c>
      <c r="I164" s="64"/>
      <c r="J164" s="64">
        <f t="shared" si="6"/>
        <v>9.25</v>
      </c>
      <c r="K164" s="64">
        <v>20</v>
      </c>
      <c r="L164" s="64"/>
      <c r="M164" s="64">
        <f>K164</f>
        <v>20</v>
      </c>
    </row>
    <row r="165" spans="1:13" s="1" customFormat="1" ht="73.5" customHeight="1">
      <c r="A165" s="15" t="s">
        <v>186</v>
      </c>
      <c r="B165" s="16" t="s">
        <v>188</v>
      </c>
      <c r="C165" s="2" t="s">
        <v>50</v>
      </c>
      <c r="D165" s="2" t="s">
        <v>190</v>
      </c>
      <c r="E165" s="64">
        <v>209</v>
      </c>
      <c r="F165" s="64"/>
      <c r="G165" s="64">
        <f t="shared" si="5"/>
        <v>209</v>
      </c>
      <c r="H165" s="64">
        <v>50</v>
      </c>
      <c r="I165" s="64"/>
      <c r="J165" s="64">
        <f t="shared" si="6"/>
        <v>50</v>
      </c>
      <c r="K165" s="64">
        <v>50</v>
      </c>
      <c r="L165" s="64"/>
      <c r="M165" s="64">
        <f>K165</f>
        <v>50</v>
      </c>
    </row>
    <row r="166" spans="1:13" s="1" customFormat="1" ht="66" customHeight="1">
      <c r="A166" s="15" t="s">
        <v>187</v>
      </c>
      <c r="B166" s="16" t="s">
        <v>189</v>
      </c>
      <c r="C166" s="2" t="s">
        <v>50</v>
      </c>
      <c r="D166" s="2" t="s">
        <v>191</v>
      </c>
      <c r="E166" s="64">
        <v>39</v>
      </c>
      <c r="F166" s="64"/>
      <c r="G166" s="64">
        <f t="shared" si="5"/>
        <v>39</v>
      </c>
      <c r="H166" s="64">
        <v>40</v>
      </c>
      <c r="I166" s="64"/>
      <c r="J166" s="64">
        <f t="shared" si="6"/>
        <v>40</v>
      </c>
      <c r="K166" s="64">
        <v>50</v>
      </c>
      <c r="L166" s="64"/>
      <c r="M166" s="64">
        <f>K166</f>
        <v>50</v>
      </c>
    </row>
    <row r="167" spans="1:13" s="1" customFormat="1" ht="15.75">
      <c r="A167" s="2" t="s">
        <v>75</v>
      </c>
      <c r="B167" s="36" t="s">
        <v>90</v>
      </c>
      <c r="C167" s="2" t="s">
        <v>75</v>
      </c>
      <c r="D167" s="2" t="s">
        <v>75</v>
      </c>
      <c r="E167" s="64" t="s">
        <v>75</v>
      </c>
      <c r="F167" s="64" t="s">
        <v>75</v>
      </c>
      <c r="G167" s="64" t="s">
        <v>75</v>
      </c>
      <c r="H167" s="64" t="s">
        <v>75</v>
      </c>
      <c r="I167" s="64" t="s">
        <v>75</v>
      </c>
      <c r="J167" s="64" t="s">
        <v>75</v>
      </c>
      <c r="K167" s="64" t="s">
        <v>75</v>
      </c>
      <c r="L167" s="64" t="s">
        <v>75</v>
      </c>
      <c r="M167" s="64" t="s">
        <v>75</v>
      </c>
    </row>
    <row r="168" spans="1:14" s="1" customFormat="1" ht="55.5" customHeight="1">
      <c r="A168" s="15" t="s">
        <v>192</v>
      </c>
      <c r="B168" s="40" t="s">
        <v>195</v>
      </c>
      <c r="C168" s="2" t="s">
        <v>53</v>
      </c>
      <c r="D168" s="2" t="s">
        <v>199</v>
      </c>
      <c r="E168" s="62">
        <v>1479</v>
      </c>
      <c r="F168" s="62"/>
      <c r="G168" s="62">
        <f>E168+F168</f>
        <v>1479</v>
      </c>
      <c r="H168" s="62">
        <v>1479</v>
      </c>
      <c r="I168" s="62"/>
      <c r="J168" s="62">
        <f>H168+I168</f>
        <v>1479</v>
      </c>
      <c r="K168" s="62">
        <v>1479</v>
      </c>
      <c r="L168" s="62"/>
      <c r="M168" s="62">
        <f>K168+L168</f>
        <v>1479</v>
      </c>
      <c r="N168" s="52"/>
    </row>
    <row r="169" spans="1:14" s="1" customFormat="1" ht="55.5" customHeight="1">
      <c r="A169" s="15" t="s">
        <v>193</v>
      </c>
      <c r="B169" s="40" t="s">
        <v>196</v>
      </c>
      <c r="C169" s="2" t="s">
        <v>53</v>
      </c>
      <c r="D169" s="40" t="s">
        <v>200</v>
      </c>
      <c r="E169" s="62">
        <v>53</v>
      </c>
      <c r="F169" s="62"/>
      <c r="G169" s="62">
        <f>E169+F169</f>
        <v>53</v>
      </c>
      <c r="H169" s="62">
        <v>54</v>
      </c>
      <c r="I169" s="62"/>
      <c r="J169" s="62">
        <f>H169+I169</f>
        <v>54</v>
      </c>
      <c r="K169" s="62">
        <v>54</v>
      </c>
      <c r="L169" s="62"/>
      <c r="M169" s="62">
        <f>K169</f>
        <v>54</v>
      </c>
      <c r="N169" s="52"/>
    </row>
    <row r="170" spans="1:14" s="1" customFormat="1" ht="60" customHeight="1">
      <c r="A170" s="15" t="s">
        <v>194</v>
      </c>
      <c r="B170" s="40" t="s">
        <v>197</v>
      </c>
      <c r="C170" s="2" t="s">
        <v>53</v>
      </c>
      <c r="D170" s="40" t="s">
        <v>261</v>
      </c>
      <c r="E170" s="73">
        <v>0</v>
      </c>
      <c r="F170" s="73"/>
      <c r="G170" s="62">
        <f>E170+F170</f>
        <v>0</v>
      </c>
      <c r="H170" s="62">
        <v>596</v>
      </c>
      <c r="I170" s="62"/>
      <c r="J170" s="62">
        <f>H170+I170</f>
        <v>596</v>
      </c>
      <c r="K170" s="62">
        <v>596</v>
      </c>
      <c r="L170" s="62"/>
      <c r="M170" s="62">
        <f>K170</f>
        <v>596</v>
      </c>
      <c r="N170" s="52"/>
    </row>
    <row r="171" spans="1:14" s="1" customFormat="1" ht="44.25" customHeight="1">
      <c r="A171" s="15" t="s">
        <v>181</v>
      </c>
      <c r="B171" s="40" t="s">
        <v>202</v>
      </c>
      <c r="C171" s="2" t="s">
        <v>50</v>
      </c>
      <c r="D171" s="40" t="s">
        <v>201</v>
      </c>
      <c r="E171" s="73"/>
      <c r="F171" s="62">
        <v>2</v>
      </c>
      <c r="G171" s="62">
        <f>E171+F171</f>
        <v>2</v>
      </c>
      <c r="H171" s="62"/>
      <c r="I171" s="62">
        <v>0</v>
      </c>
      <c r="J171" s="62">
        <f>H171+I171</f>
        <v>0</v>
      </c>
      <c r="K171" s="62"/>
      <c r="L171" s="62">
        <v>0</v>
      </c>
      <c r="M171" s="62">
        <v>0</v>
      </c>
      <c r="N171" s="52"/>
    </row>
    <row r="172" spans="1:14" s="1" customFormat="1" ht="52.5" customHeight="1">
      <c r="A172" s="15" t="s">
        <v>183</v>
      </c>
      <c r="B172" s="40" t="s">
        <v>198</v>
      </c>
      <c r="C172" s="2" t="s">
        <v>50</v>
      </c>
      <c r="D172" s="40" t="s">
        <v>201</v>
      </c>
      <c r="E172" s="73"/>
      <c r="F172" s="73"/>
      <c r="G172" s="62">
        <f>E172+F172</f>
        <v>0</v>
      </c>
      <c r="H172" s="62"/>
      <c r="I172" s="62">
        <v>85</v>
      </c>
      <c r="J172" s="62">
        <f>H172+I172</f>
        <v>85</v>
      </c>
      <c r="K172" s="62"/>
      <c r="L172" s="62"/>
      <c r="M172" s="62">
        <v>0</v>
      </c>
      <c r="N172" s="52"/>
    </row>
    <row r="173" spans="1:14" s="1" customFormat="1" ht="15.75">
      <c r="A173" s="2" t="s">
        <v>75</v>
      </c>
      <c r="B173" s="36" t="s">
        <v>91</v>
      </c>
      <c r="C173" s="2" t="s">
        <v>75</v>
      </c>
      <c r="D173" s="2" t="s">
        <v>75</v>
      </c>
      <c r="E173" s="68" t="s">
        <v>75</v>
      </c>
      <c r="F173" s="68" t="s">
        <v>75</v>
      </c>
      <c r="G173" s="68" t="s">
        <v>75</v>
      </c>
      <c r="H173" s="68" t="s">
        <v>75</v>
      </c>
      <c r="I173" s="68" t="s">
        <v>75</v>
      </c>
      <c r="J173" s="68" t="s">
        <v>75</v>
      </c>
      <c r="K173" s="68" t="s">
        <v>75</v>
      </c>
      <c r="L173" s="68" t="s">
        <v>75</v>
      </c>
      <c r="M173" s="68" t="s">
        <v>75</v>
      </c>
      <c r="N173" s="52"/>
    </row>
    <row r="174" spans="1:14" s="1" customFormat="1" ht="38.25">
      <c r="A174" s="15" t="s">
        <v>192</v>
      </c>
      <c r="B174" s="16" t="s">
        <v>206</v>
      </c>
      <c r="C174" s="2" t="s">
        <v>54</v>
      </c>
      <c r="D174" s="2" t="s">
        <v>55</v>
      </c>
      <c r="E174" s="68">
        <v>12243.15</v>
      </c>
      <c r="F174" s="68">
        <v>701.13</v>
      </c>
      <c r="G174" s="68">
        <f>E174+F174</f>
        <v>12944.279999999999</v>
      </c>
      <c r="H174" s="68">
        <f>G132/H165</f>
        <v>58240.38</v>
      </c>
      <c r="I174" s="68"/>
      <c r="J174" s="68">
        <f>H174+I174</f>
        <v>58240.38</v>
      </c>
      <c r="K174" s="68">
        <f>K132/K165</f>
        <v>68080</v>
      </c>
      <c r="L174" s="68">
        <v>0</v>
      </c>
      <c r="M174" s="68">
        <f>K174+L174</f>
        <v>68080</v>
      </c>
      <c r="N174" s="52"/>
    </row>
    <row r="175" spans="1:14" s="1" customFormat="1" ht="57" customHeight="1">
      <c r="A175" s="15" t="s">
        <v>193</v>
      </c>
      <c r="B175" s="16" t="s">
        <v>207</v>
      </c>
      <c r="C175" s="2" t="s">
        <v>54</v>
      </c>
      <c r="D175" s="2" t="s">
        <v>55</v>
      </c>
      <c r="E175" s="68">
        <v>91319.17</v>
      </c>
      <c r="F175" s="68">
        <v>19606.85</v>
      </c>
      <c r="G175" s="68">
        <f>E175+F175</f>
        <v>110926.01999999999</v>
      </c>
      <c r="H175" s="68">
        <f>G133/H166</f>
        <v>104317.875</v>
      </c>
      <c r="I175" s="68">
        <f>H133/H166</f>
        <v>17500</v>
      </c>
      <c r="J175" s="68">
        <f>H175+I175</f>
        <v>121817.875</v>
      </c>
      <c r="K175" s="68">
        <f>K133/K166</f>
        <v>93830</v>
      </c>
      <c r="L175" s="68">
        <f>L133/K166</f>
        <v>16080</v>
      </c>
      <c r="M175" s="68">
        <f>K175+L175</f>
        <v>109910</v>
      </c>
      <c r="N175" s="52"/>
    </row>
    <row r="176" spans="1:14" s="1" customFormat="1" ht="38.25">
      <c r="A176" s="15" t="s">
        <v>181</v>
      </c>
      <c r="B176" s="16" t="s">
        <v>208</v>
      </c>
      <c r="C176" s="2" t="s">
        <v>54</v>
      </c>
      <c r="D176" s="2" t="s">
        <v>55</v>
      </c>
      <c r="E176" s="68">
        <v>5208.15</v>
      </c>
      <c r="F176" s="68"/>
      <c r="G176" s="68">
        <f>E176+F176</f>
        <v>5208.15</v>
      </c>
      <c r="H176" s="68">
        <v>6135.16</v>
      </c>
      <c r="I176" s="68"/>
      <c r="J176" s="68">
        <f>H176+I176</f>
        <v>6135.16</v>
      </c>
      <c r="K176" s="68">
        <v>7271.44</v>
      </c>
      <c r="L176" s="68"/>
      <c r="M176" s="68">
        <f>K176+L176</f>
        <v>7271.44</v>
      </c>
      <c r="N176" s="52"/>
    </row>
    <row r="177" spans="1:14" s="1" customFormat="1" ht="56.25" customHeight="1">
      <c r="A177" s="15" t="s">
        <v>183</v>
      </c>
      <c r="B177" s="16" t="s">
        <v>209</v>
      </c>
      <c r="C177" s="2" t="s">
        <v>54</v>
      </c>
      <c r="D177" s="2" t="s">
        <v>55</v>
      </c>
      <c r="E177" s="68">
        <v>5219.95</v>
      </c>
      <c r="F177" s="68"/>
      <c r="G177" s="68">
        <f aca="true" t="shared" si="7" ref="G177:G183">E177+F177</f>
        <v>5219.95</v>
      </c>
      <c r="H177" s="68">
        <v>6214.03</v>
      </c>
      <c r="I177" s="68"/>
      <c r="J177" s="68">
        <f aca="true" t="shared" si="8" ref="J177:J183">H177+I177</f>
        <v>6214.03</v>
      </c>
      <c r="K177" s="68">
        <v>7357.18</v>
      </c>
      <c r="L177" s="68"/>
      <c r="M177" s="68">
        <f>K177</f>
        <v>7357.18</v>
      </c>
      <c r="N177" s="52"/>
    </row>
    <row r="178" spans="1:14" s="1" customFormat="1" ht="57.75" customHeight="1">
      <c r="A178" s="15" t="s">
        <v>185</v>
      </c>
      <c r="B178" s="16" t="s">
        <v>210</v>
      </c>
      <c r="C178" s="2" t="s">
        <v>54</v>
      </c>
      <c r="D178" s="2" t="s">
        <v>55</v>
      </c>
      <c r="E178" s="68">
        <v>0</v>
      </c>
      <c r="F178" s="68"/>
      <c r="G178" s="68">
        <f t="shared" si="7"/>
        <v>0</v>
      </c>
      <c r="H178" s="68">
        <v>3939.98</v>
      </c>
      <c r="I178" s="68"/>
      <c r="J178" s="68">
        <f t="shared" si="8"/>
        <v>3939.98</v>
      </c>
      <c r="K178" s="68">
        <v>8782.92</v>
      </c>
      <c r="L178" s="68"/>
      <c r="M178" s="68">
        <f>K178</f>
        <v>8782.92</v>
      </c>
      <c r="N178" s="52"/>
    </row>
    <row r="179" spans="1:14" s="1" customFormat="1" ht="54.75" customHeight="1">
      <c r="A179" s="49" t="s">
        <v>186</v>
      </c>
      <c r="B179" s="50" t="s">
        <v>211</v>
      </c>
      <c r="C179" s="47" t="s">
        <v>54</v>
      </c>
      <c r="D179" s="47" t="s">
        <v>55</v>
      </c>
      <c r="E179" s="70">
        <f>C132/E168</f>
        <v>1730.1000676132521</v>
      </c>
      <c r="F179" s="70">
        <v>99.08</v>
      </c>
      <c r="G179" s="70">
        <f t="shared" si="7"/>
        <v>1829.180067613252</v>
      </c>
      <c r="H179" s="70">
        <f>G132/H168</f>
        <v>1968.9107505070995</v>
      </c>
      <c r="I179" s="70"/>
      <c r="J179" s="70">
        <f t="shared" si="8"/>
        <v>1968.9107505070995</v>
      </c>
      <c r="K179" s="70">
        <f>K132/K168</f>
        <v>2301.555104800541</v>
      </c>
      <c r="L179" s="70"/>
      <c r="M179" s="70">
        <f>K179</f>
        <v>2301.555104800541</v>
      </c>
      <c r="N179" s="52"/>
    </row>
    <row r="180" spans="1:14" s="10" customFormat="1" ht="51">
      <c r="A180" s="15" t="s">
        <v>187</v>
      </c>
      <c r="B180" s="16" t="s">
        <v>212</v>
      </c>
      <c r="C180" s="2" t="s">
        <v>54</v>
      </c>
      <c r="D180" s="2" t="s">
        <v>55</v>
      </c>
      <c r="E180" s="68">
        <f>C133/E169</f>
        <v>67197.1320754717</v>
      </c>
      <c r="F180" s="68">
        <f>D133/E169</f>
        <v>14427.67924528302</v>
      </c>
      <c r="G180" s="68">
        <f t="shared" si="7"/>
        <v>81624.81132075473</v>
      </c>
      <c r="H180" s="68">
        <f>G133/H169</f>
        <v>77272.5</v>
      </c>
      <c r="I180" s="68">
        <f>H133/H169</f>
        <v>12962.962962962964</v>
      </c>
      <c r="J180" s="68">
        <f t="shared" si="8"/>
        <v>90235.46296296296</v>
      </c>
      <c r="K180" s="68">
        <f>K133/K169</f>
        <v>86879.62962962964</v>
      </c>
      <c r="L180" s="68">
        <f>L133/K169</f>
        <v>14888.888888888889</v>
      </c>
      <c r="M180" s="68">
        <f>K180+L180</f>
        <v>101768.51851851853</v>
      </c>
      <c r="N180" s="53"/>
    </row>
    <row r="181" spans="1:14" s="1" customFormat="1" ht="66" customHeight="1">
      <c r="A181" s="42" t="s">
        <v>203</v>
      </c>
      <c r="B181" s="43" t="s">
        <v>213</v>
      </c>
      <c r="C181" s="44" t="s">
        <v>54</v>
      </c>
      <c r="D181" s="44" t="s">
        <v>55</v>
      </c>
      <c r="E181" s="71">
        <v>0</v>
      </c>
      <c r="F181" s="71"/>
      <c r="G181" s="71">
        <f t="shared" si="7"/>
        <v>0</v>
      </c>
      <c r="H181" s="71">
        <f>G134/H170</f>
        <v>2457.6023489932886</v>
      </c>
      <c r="I181" s="71"/>
      <c r="J181" s="71">
        <f t="shared" si="8"/>
        <v>2457.6023489932886</v>
      </c>
      <c r="K181" s="71">
        <f>K134/K170</f>
        <v>5817.785234899329</v>
      </c>
      <c r="L181" s="71"/>
      <c r="M181" s="71">
        <f>K181</f>
        <v>5817.785234899329</v>
      </c>
      <c r="N181" s="52"/>
    </row>
    <row r="182" spans="1:14" s="1" customFormat="1" ht="38.25">
      <c r="A182" s="15" t="s">
        <v>204</v>
      </c>
      <c r="B182" s="16" t="s">
        <v>215</v>
      </c>
      <c r="C182" s="2" t="s">
        <v>236</v>
      </c>
      <c r="D182" s="2" t="s">
        <v>55</v>
      </c>
      <c r="E182" s="68"/>
      <c r="F182" s="72">
        <v>14</v>
      </c>
      <c r="G182" s="72">
        <f t="shared" si="7"/>
        <v>14</v>
      </c>
      <c r="H182" s="68"/>
      <c r="I182" s="68">
        <v>0</v>
      </c>
      <c r="J182" s="68">
        <f t="shared" si="8"/>
        <v>0</v>
      </c>
      <c r="K182" s="68"/>
      <c r="L182" s="68">
        <v>0</v>
      </c>
      <c r="M182" s="68">
        <v>0</v>
      </c>
      <c r="N182" s="52"/>
    </row>
    <row r="183" spans="1:14" s="1" customFormat="1" ht="38.25">
      <c r="A183" s="15" t="s">
        <v>205</v>
      </c>
      <c r="B183" s="16" t="s">
        <v>214</v>
      </c>
      <c r="C183" s="2" t="s">
        <v>236</v>
      </c>
      <c r="D183" s="2" t="s">
        <v>55</v>
      </c>
      <c r="E183" s="68"/>
      <c r="F183" s="68"/>
      <c r="G183" s="68">
        <f t="shared" si="7"/>
        <v>0</v>
      </c>
      <c r="H183" s="68"/>
      <c r="I183" s="72">
        <v>15.655</v>
      </c>
      <c r="J183" s="72">
        <f t="shared" si="8"/>
        <v>15.655</v>
      </c>
      <c r="K183" s="68"/>
      <c r="L183" s="68">
        <v>0</v>
      </c>
      <c r="M183" s="68">
        <v>0</v>
      </c>
      <c r="N183" s="52"/>
    </row>
    <row r="184" spans="1:14" s="1" customFormat="1" ht="15.75">
      <c r="A184" s="15" t="s">
        <v>75</v>
      </c>
      <c r="B184" s="36" t="s">
        <v>92</v>
      </c>
      <c r="C184" s="2"/>
      <c r="D184" s="2" t="s">
        <v>75</v>
      </c>
      <c r="E184" s="68" t="s">
        <v>75</v>
      </c>
      <c r="F184" s="68" t="s">
        <v>75</v>
      </c>
      <c r="G184" s="68" t="s">
        <v>75</v>
      </c>
      <c r="H184" s="68" t="s">
        <v>75</v>
      </c>
      <c r="I184" s="68" t="s">
        <v>75</v>
      </c>
      <c r="J184" s="68" t="s">
        <v>75</v>
      </c>
      <c r="K184" s="68" t="s">
        <v>75</v>
      </c>
      <c r="L184" s="68" t="s">
        <v>75</v>
      </c>
      <c r="M184" s="68"/>
      <c r="N184" s="52"/>
    </row>
    <row r="185" spans="1:14" s="1" customFormat="1" ht="38.25">
      <c r="A185" s="15" t="s">
        <v>192</v>
      </c>
      <c r="B185" s="35" t="s">
        <v>253</v>
      </c>
      <c r="C185" s="2" t="s">
        <v>50</v>
      </c>
      <c r="D185" s="2" t="s">
        <v>199</v>
      </c>
      <c r="E185" s="68">
        <v>37199</v>
      </c>
      <c r="F185" s="68"/>
      <c r="G185" s="68">
        <f aca="true" t="shared" si="9" ref="G185:G190">E185+F185</f>
        <v>37199</v>
      </c>
      <c r="H185" s="68">
        <v>35349</v>
      </c>
      <c r="I185" s="68"/>
      <c r="J185" s="68">
        <f aca="true" t="shared" si="10" ref="J185:J190">H185+I185</f>
        <v>35349</v>
      </c>
      <c r="K185" s="68">
        <v>35349</v>
      </c>
      <c r="L185" s="68"/>
      <c r="M185" s="68">
        <f aca="true" t="shared" si="11" ref="M185:M190">K185+L185</f>
        <v>35349</v>
      </c>
      <c r="N185" s="52"/>
    </row>
    <row r="186" spans="1:14" s="1" customFormat="1" ht="51">
      <c r="A186" s="15" t="s">
        <v>193</v>
      </c>
      <c r="B186" s="16" t="s">
        <v>254</v>
      </c>
      <c r="C186" s="2" t="s">
        <v>50</v>
      </c>
      <c r="D186" s="40" t="s">
        <v>200</v>
      </c>
      <c r="E186" s="68">
        <v>14600</v>
      </c>
      <c r="F186" s="68"/>
      <c r="G186" s="68">
        <f t="shared" si="9"/>
        <v>14600</v>
      </c>
      <c r="H186" s="68">
        <v>14600</v>
      </c>
      <c r="I186" s="68"/>
      <c r="J186" s="68">
        <f t="shared" si="10"/>
        <v>14600</v>
      </c>
      <c r="K186" s="68">
        <v>18300</v>
      </c>
      <c r="L186" s="68"/>
      <c r="M186" s="68">
        <f t="shared" si="11"/>
        <v>18300</v>
      </c>
      <c r="N186" s="52"/>
    </row>
    <row r="187" spans="1:14" s="1" customFormat="1" ht="51">
      <c r="A187" s="15" t="s">
        <v>194</v>
      </c>
      <c r="B187" s="35" t="s">
        <v>255</v>
      </c>
      <c r="C187" s="2" t="s">
        <v>50</v>
      </c>
      <c r="D187" s="40" t="s">
        <v>261</v>
      </c>
      <c r="E187" s="68">
        <v>0</v>
      </c>
      <c r="F187" s="68"/>
      <c r="G187" s="68">
        <f t="shared" si="9"/>
        <v>0</v>
      </c>
      <c r="H187" s="68">
        <v>4768</v>
      </c>
      <c r="I187" s="68"/>
      <c r="J187" s="68">
        <f t="shared" si="10"/>
        <v>4768</v>
      </c>
      <c r="K187" s="68">
        <v>4768</v>
      </c>
      <c r="L187" s="68"/>
      <c r="M187" s="68">
        <f t="shared" si="11"/>
        <v>4768</v>
      </c>
      <c r="N187" s="52"/>
    </row>
    <row r="188" spans="1:14" s="1" customFormat="1" ht="63.75">
      <c r="A188" s="15" t="s">
        <v>181</v>
      </c>
      <c r="B188" s="35" t="s">
        <v>256</v>
      </c>
      <c r="C188" s="2" t="s">
        <v>56</v>
      </c>
      <c r="D188" s="2" t="s">
        <v>55</v>
      </c>
      <c r="E188" s="68">
        <v>113.4</v>
      </c>
      <c r="F188" s="68"/>
      <c r="G188" s="68">
        <f t="shared" si="9"/>
        <v>113.4</v>
      </c>
      <c r="H188" s="68">
        <v>0</v>
      </c>
      <c r="I188" s="68"/>
      <c r="J188" s="68">
        <f t="shared" si="10"/>
        <v>0</v>
      </c>
      <c r="K188" s="68">
        <v>0</v>
      </c>
      <c r="L188" s="68"/>
      <c r="M188" s="68">
        <f t="shared" si="11"/>
        <v>0</v>
      </c>
      <c r="N188" s="52"/>
    </row>
    <row r="189" spans="1:14" s="1" customFormat="1" ht="63.75">
      <c r="A189" s="15" t="s">
        <v>183</v>
      </c>
      <c r="B189" s="16" t="s">
        <v>257</v>
      </c>
      <c r="C189" s="2" t="s">
        <v>56</v>
      </c>
      <c r="D189" s="2" t="s">
        <v>55</v>
      </c>
      <c r="E189" s="68">
        <v>-1.85</v>
      </c>
      <c r="F189" s="68"/>
      <c r="G189" s="68">
        <f t="shared" si="9"/>
        <v>-1.85</v>
      </c>
      <c r="H189" s="68">
        <v>1.9</v>
      </c>
      <c r="I189" s="68"/>
      <c r="J189" s="68">
        <f t="shared" si="10"/>
        <v>1.9</v>
      </c>
      <c r="K189" s="68">
        <v>0</v>
      </c>
      <c r="L189" s="68"/>
      <c r="M189" s="68">
        <f t="shared" si="11"/>
        <v>0</v>
      </c>
      <c r="N189" s="52"/>
    </row>
    <row r="190" spans="1:14" s="1" customFormat="1" ht="74.25" customHeight="1">
      <c r="A190" s="15" t="s">
        <v>185</v>
      </c>
      <c r="B190" s="35" t="s">
        <v>258</v>
      </c>
      <c r="C190" s="2" t="s">
        <v>56</v>
      </c>
      <c r="D190" s="2" t="s">
        <v>55</v>
      </c>
      <c r="E190" s="68">
        <v>0</v>
      </c>
      <c r="F190" s="68"/>
      <c r="G190" s="68">
        <f t="shared" si="9"/>
        <v>0</v>
      </c>
      <c r="H190" s="68">
        <v>0</v>
      </c>
      <c r="I190" s="68"/>
      <c r="J190" s="68">
        <f t="shared" si="10"/>
        <v>0</v>
      </c>
      <c r="K190" s="68">
        <v>0</v>
      </c>
      <c r="L190" s="68"/>
      <c r="M190" s="68">
        <f t="shared" si="11"/>
        <v>0</v>
      </c>
      <c r="N190" s="52"/>
    </row>
    <row r="191" spans="1:14" s="1" customFormat="1" ht="67.5" customHeight="1">
      <c r="A191" s="15" t="s">
        <v>186</v>
      </c>
      <c r="B191" s="35" t="s">
        <v>262</v>
      </c>
      <c r="C191" s="2" t="s">
        <v>236</v>
      </c>
      <c r="D191" s="2" t="s">
        <v>55</v>
      </c>
      <c r="E191" s="68"/>
      <c r="F191" s="68">
        <v>0</v>
      </c>
      <c r="G191" s="68">
        <f>F191</f>
        <v>0</v>
      </c>
      <c r="H191" s="68"/>
      <c r="I191" s="68">
        <v>0</v>
      </c>
      <c r="J191" s="68">
        <f>I191</f>
        <v>0</v>
      </c>
      <c r="K191" s="68"/>
      <c r="L191" s="68">
        <v>0</v>
      </c>
      <c r="M191" s="68">
        <v>0</v>
      </c>
      <c r="N191" s="52"/>
    </row>
    <row r="192" spans="1:14" s="1" customFormat="1" ht="63.75">
      <c r="A192" s="15" t="s">
        <v>187</v>
      </c>
      <c r="B192" s="16" t="s">
        <v>259</v>
      </c>
      <c r="C192" s="2" t="s">
        <v>236</v>
      </c>
      <c r="D192" s="2" t="s">
        <v>55</v>
      </c>
      <c r="E192" s="68"/>
      <c r="F192" s="68">
        <v>0</v>
      </c>
      <c r="G192" s="68">
        <f>E192+F192</f>
        <v>0</v>
      </c>
      <c r="H192" s="68"/>
      <c r="I192" s="68">
        <v>0</v>
      </c>
      <c r="J192" s="68">
        <f>H192+I192</f>
        <v>0</v>
      </c>
      <c r="K192" s="68"/>
      <c r="L192" s="68">
        <v>0</v>
      </c>
      <c r="M192" s="68">
        <v>0</v>
      </c>
      <c r="N192" s="52"/>
    </row>
    <row r="193" spans="1:14" s="1" customFormat="1" ht="12.75">
      <c r="A193" s="54"/>
      <c r="B193" s="55"/>
      <c r="C193" s="18"/>
      <c r="D193" s="18"/>
      <c r="E193" s="56"/>
      <c r="F193" s="56"/>
      <c r="G193" s="56"/>
      <c r="H193" s="56"/>
      <c r="I193" s="56"/>
      <c r="J193" s="56"/>
      <c r="K193" s="56"/>
      <c r="L193" s="56"/>
      <c r="M193" s="56"/>
      <c r="N193" s="52"/>
    </row>
    <row r="194" s="1" customFormat="1" ht="12.75"/>
    <row r="195" spans="1:10" s="1" customFormat="1" ht="23.25" customHeight="1">
      <c r="A195" s="86" t="s">
        <v>44</v>
      </c>
      <c r="B195" s="86"/>
      <c r="C195" s="86"/>
      <c r="D195" s="86"/>
      <c r="E195" s="86"/>
      <c r="F195" s="86"/>
      <c r="G195" s="86"/>
      <c r="H195" s="86"/>
      <c r="I195" s="86"/>
      <c r="J195" s="86"/>
    </row>
    <row r="196" s="1" customFormat="1" ht="12.75">
      <c r="J196" s="28" t="s">
        <v>69</v>
      </c>
    </row>
    <row r="197" s="1" customFormat="1" ht="12.75"/>
    <row r="198" spans="1:10" s="1" customFormat="1" ht="12.75" customHeight="1">
      <c r="A198" s="81" t="s">
        <v>84</v>
      </c>
      <c r="B198" s="81" t="s">
        <v>86</v>
      </c>
      <c r="C198" s="81" t="s">
        <v>87</v>
      </c>
      <c r="D198" s="81" t="s">
        <v>88</v>
      </c>
      <c r="E198" s="81" t="s">
        <v>216</v>
      </c>
      <c r="F198" s="81"/>
      <c r="G198" s="81"/>
      <c r="H198" s="81" t="s">
        <v>217</v>
      </c>
      <c r="I198" s="81"/>
      <c r="J198" s="81"/>
    </row>
    <row r="199" spans="1:10" s="1" customFormat="1" ht="35.25" customHeight="1">
      <c r="A199" s="81"/>
      <c r="B199" s="81"/>
      <c r="C199" s="81"/>
      <c r="D199" s="81"/>
      <c r="E199" s="2" t="s">
        <v>72</v>
      </c>
      <c r="F199" s="2" t="s">
        <v>73</v>
      </c>
      <c r="G199" s="2" t="s">
        <v>124</v>
      </c>
      <c r="H199" s="2" t="s">
        <v>72</v>
      </c>
      <c r="I199" s="2" t="s">
        <v>73</v>
      </c>
      <c r="J199" s="2" t="s">
        <v>125</v>
      </c>
    </row>
    <row r="200" spans="1:10" s="1" customFormat="1" ht="12.75">
      <c r="A200" s="2">
        <v>1</v>
      </c>
      <c r="B200" s="2">
        <v>2</v>
      </c>
      <c r="C200" s="2">
        <v>3</v>
      </c>
      <c r="D200" s="2">
        <v>4</v>
      </c>
      <c r="E200" s="2">
        <v>5</v>
      </c>
      <c r="F200" s="2">
        <v>6</v>
      </c>
      <c r="G200" s="2">
        <v>7</v>
      </c>
      <c r="H200" s="2">
        <v>8</v>
      </c>
      <c r="I200" s="2">
        <v>9</v>
      </c>
      <c r="J200" s="2">
        <v>10</v>
      </c>
    </row>
    <row r="201" spans="1:10" s="37" customFormat="1" ht="12.75">
      <c r="A201" s="2" t="s">
        <v>75</v>
      </c>
      <c r="B201" s="36" t="s">
        <v>89</v>
      </c>
      <c r="C201" s="2" t="s">
        <v>75</v>
      </c>
      <c r="D201" s="2" t="s">
        <v>75</v>
      </c>
      <c r="E201" s="2" t="s">
        <v>75</v>
      </c>
      <c r="F201" s="2" t="s">
        <v>75</v>
      </c>
      <c r="G201" s="2" t="s">
        <v>75</v>
      </c>
      <c r="H201" s="2" t="s">
        <v>75</v>
      </c>
      <c r="I201" s="2" t="s">
        <v>75</v>
      </c>
      <c r="J201" s="2" t="s">
        <v>75</v>
      </c>
    </row>
    <row r="202" spans="1:10" s="1" customFormat="1" ht="25.5">
      <c r="A202" s="2">
        <v>1</v>
      </c>
      <c r="B202" s="35" t="s">
        <v>49</v>
      </c>
      <c r="C202" s="2" t="s">
        <v>50</v>
      </c>
      <c r="D202" s="2" t="s">
        <v>260</v>
      </c>
      <c r="E202" s="64">
        <v>3</v>
      </c>
      <c r="F202" s="64"/>
      <c r="G202" s="64">
        <f aca="true" t="shared" si="12" ref="G202:G207">E202+F202</f>
        <v>3</v>
      </c>
      <c r="H202" s="64">
        <v>3</v>
      </c>
      <c r="I202" s="64"/>
      <c r="J202" s="64">
        <f aca="true" t="shared" si="13" ref="J202:J207">H202+I202</f>
        <v>3</v>
      </c>
    </row>
    <row r="203" spans="1:10" s="1" customFormat="1" ht="38.25">
      <c r="A203" s="15" t="s">
        <v>181</v>
      </c>
      <c r="B203" s="35" t="s">
        <v>180</v>
      </c>
      <c r="C203" s="2" t="s">
        <v>51</v>
      </c>
      <c r="D203" s="2" t="s">
        <v>52</v>
      </c>
      <c r="E203" s="74">
        <v>26.5</v>
      </c>
      <c r="F203" s="74"/>
      <c r="G203" s="74">
        <f t="shared" si="12"/>
        <v>26.5</v>
      </c>
      <c r="H203" s="74">
        <v>26.5</v>
      </c>
      <c r="I203" s="74"/>
      <c r="J203" s="74">
        <f t="shared" si="13"/>
        <v>26.5</v>
      </c>
    </row>
    <row r="204" spans="1:10" s="1" customFormat="1" ht="43.5" customHeight="1">
      <c r="A204" s="15" t="s">
        <v>183</v>
      </c>
      <c r="B204" s="16" t="s">
        <v>182</v>
      </c>
      <c r="C204" s="2" t="s">
        <v>51</v>
      </c>
      <c r="D204" s="2" t="s">
        <v>52</v>
      </c>
      <c r="E204" s="64">
        <v>32.5</v>
      </c>
      <c r="F204" s="64"/>
      <c r="G204" s="64">
        <f t="shared" si="12"/>
        <v>32.5</v>
      </c>
      <c r="H204" s="64">
        <v>32.5</v>
      </c>
      <c r="I204" s="64"/>
      <c r="J204" s="64">
        <f t="shared" si="13"/>
        <v>32.5</v>
      </c>
    </row>
    <row r="205" spans="1:10" s="37" customFormat="1" ht="51">
      <c r="A205" s="15" t="s">
        <v>185</v>
      </c>
      <c r="B205" s="16" t="s">
        <v>184</v>
      </c>
      <c r="C205" s="2" t="s">
        <v>51</v>
      </c>
      <c r="D205" s="2" t="s">
        <v>52</v>
      </c>
      <c r="E205" s="64">
        <v>20</v>
      </c>
      <c r="F205" s="64"/>
      <c r="G205" s="64">
        <f t="shared" si="12"/>
        <v>20</v>
      </c>
      <c r="H205" s="64">
        <v>20</v>
      </c>
      <c r="I205" s="64"/>
      <c r="J205" s="64">
        <f t="shared" si="13"/>
        <v>20</v>
      </c>
    </row>
    <row r="206" spans="1:10" s="37" customFormat="1" ht="50.25" customHeight="1">
      <c r="A206" s="15" t="s">
        <v>186</v>
      </c>
      <c r="B206" s="16" t="s">
        <v>188</v>
      </c>
      <c r="C206" s="2" t="s">
        <v>50</v>
      </c>
      <c r="D206" s="2" t="s">
        <v>190</v>
      </c>
      <c r="E206" s="64">
        <v>50</v>
      </c>
      <c r="F206" s="64"/>
      <c r="G206" s="64">
        <f t="shared" si="12"/>
        <v>50</v>
      </c>
      <c r="H206" s="64">
        <v>50</v>
      </c>
      <c r="I206" s="64"/>
      <c r="J206" s="64">
        <f t="shared" si="13"/>
        <v>50</v>
      </c>
    </row>
    <row r="207" spans="1:10" s="37" customFormat="1" ht="50.25" customHeight="1">
      <c r="A207" s="15" t="s">
        <v>187</v>
      </c>
      <c r="B207" s="16" t="s">
        <v>189</v>
      </c>
      <c r="C207" s="2" t="s">
        <v>50</v>
      </c>
      <c r="D207" s="2" t="s">
        <v>191</v>
      </c>
      <c r="E207" s="64">
        <v>50</v>
      </c>
      <c r="F207" s="64"/>
      <c r="G207" s="64">
        <f t="shared" si="12"/>
        <v>50</v>
      </c>
      <c r="H207" s="64">
        <v>50</v>
      </c>
      <c r="I207" s="64"/>
      <c r="J207" s="64">
        <f t="shared" si="13"/>
        <v>50</v>
      </c>
    </row>
    <row r="208" spans="1:10" s="1" customFormat="1" ht="15.75">
      <c r="A208" s="2" t="s">
        <v>75</v>
      </c>
      <c r="B208" s="36" t="s">
        <v>90</v>
      </c>
      <c r="C208" s="2" t="s">
        <v>75</v>
      </c>
      <c r="D208" s="2" t="s">
        <v>75</v>
      </c>
      <c r="E208" s="64" t="s">
        <v>75</v>
      </c>
      <c r="F208" s="64" t="s">
        <v>75</v>
      </c>
      <c r="G208" s="64" t="s">
        <v>75</v>
      </c>
      <c r="H208" s="64" t="s">
        <v>75</v>
      </c>
      <c r="I208" s="64" t="s">
        <v>75</v>
      </c>
      <c r="J208" s="64" t="s">
        <v>75</v>
      </c>
    </row>
    <row r="209" spans="1:10" s="1" customFormat="1" ht="38.25">
      <c r="A209" s="15" t="s">
        <v>192</v>
      </c>
      <c r="B209" s="40" t="s">
        <v>195</v>
      </c>
      <c r="C209" s="2" t="s">
        <v>53</v>
      </c>
      <c r="D209" s="2" t="s">
        <v>199</v>
      </c>
      <c r="E209" s="62">
        <v>1479</v>
      </c>
      <c r="F209" s="62"/>
      <c r="G209" s="62">
        <f>E209+F209</f>
        <v>1479</v>
      </c>
      <c r="H209" s="62">
        <v>1479</v>
      </c>
      <c r="I209" s="62"/>
      <c r="J209" s="62">
        <f>H209+I209</f>
        <v>1479</v>
      </c>
    </row>
    <row r="210" spans="1:10" s="1" customFormat="1" ht="51">
      <c r="A210" s="15" t="s">
        <v>193</v>
      </c>
      <c r="B210" s="40" t="s">
        <v>196</v>
      </c>
      <c r="C210" s="2" t="s">
        <v>53</v>
      </c>
      <c r="D210" s="40" t="s">
        <v>200</v>
      </c>
      <c r="E210" s="75">
        <v>54</v>
      </c>
      <c r="F210" s="75"/>
      <c r="G210" s="64">
        <f>E210+F210</f>
        <v>54</v>
      </c>
      <c r="H210" s="64">
        <v>54</v>
      </c>
      <c r="I210" s="64"/>
      <c r="J210" s="64">
        <f>H210+I210</f>
        <v>54</v>
      </c>
    </row>
    <row r="211" spans="1:10" s="37" customFormat="1" ht="51">
      <c r="A211" s="15" t="s">
        <v>194</v>
      </c>
      <c r="B211" s="40" t="s">
        <v>197</v>
      </c>
      <c r="C211" s="2" t="s">
        <v>53</v>
      </c>
      <c r="D211" s="40" t="s">
        <v>261</v>
      </c>
      <c r="E211" s="75">
        <v>596</v>
      </c>
      <c r="F211" s="76"/>
      <c r="G211" s="64">
        <f>E211+F211</f>
        <v>596</v>
      </c>
      <c r="H211" s="64">
        <v>596</v>
      </c>
      <c r="I211" s="64"/>
      <c r="J211" s="64">
        <f>H211+I211</f>
        <v>596</v>
      </c>
    </row>
    <row r="212" spans="1:10" s="1" customFormat="1" ht="38.25" hidden="1">
      <c r="A212" s="15" t="s">
        <v>181</v>
      </c>
      <c r="B212" s="40" t="s">
        <v>202</v>
      </c>
      <c r="C212" s="2" t="s">
        <v>50</v>
      </c>
      <c r="D212" s="40" t="s">
        <v>201</v>
      </c>
      <c r="E212" s="40"/>
      <c r="F212" s="41"/>
      <c r="G212" s="2">
        <f>E212+F212</f>
        <v>0</v>
      </c>
      <c r="H212" s="2"/>
      <c r="I212" s="2"/>
      <c r="J212" s="2">
        <f>H212+I212</f>
        <v>0</v>
      </c>
    </row>
    <row r="213" spans="1:10" s="1" customFormat="1" ht="38.25" hidden="1">
      <c r="A213" s="15" t="s">
        <v>183</v>
      </c>
      <c r="B213" s="40" t="s">
        <v>198</v>
      </c>
      <c r="C213" s="2" t="s">
        <v>50</v>
      </c>
      <c r="D213" s="40" t="s">
        <v>201</v>
      </c>
      <c r="E213" s="40"/>
      <c r="F213" s="40"/>
      <c r="G213" s="2">
        <f>E213+F213</f>
        <v>0</v>
      </c>
      <c r="H213" s="2"/>
      <c r="I213" s="2"/>
      <c r="J213" s="2">
        <f>H213+I213</f>
        <v>0</v>
      </c>
    </row>
    <row r="214" spans="1:10" s="37" customFormat="1" ht="12.75">
      <c r="A214" s="2" t="s">
        <v>75</v>
      </c>
      <c r="B214" s="36" t="s">
        <v>91</v>
      </c>
      <c r="C214" s="2" t="s">
        <v>75</v>
      </c>
      <c r="D214" s="2" t="s">
        <v>75</v>
      </c>
      <c r="E214" s="2" t="s">
        <v>75</v>
      </c>
      <c r="F214" s="2" t="s">
        <v>75</v>
      </c>
      <c r="G214" s="2" t="s">
        <v>75</v>
      </c>
      <c r="H214" s="2" t="s">
        <v>75</v>
      </c>
      <c r="I214" s="2" t="s">
        <v>75</v>
      </c>
      <c r="J214" s="2" t="s">
        <v>75</v>
      </c>
    </row>
    <row r="215" spans="1:10" s="1" customFormat="1" ht="45" customHeight="1">
      <c r="A215" s="15" t="s">
        <v>192</v>
      </c>
      <c r="B215" s="16" t="s">
        <v>206</v>
      </c>
      <c r="C215" s="2" t="s">
        <v>54</v>
      </c>
      <c r="D215" s="2" t="s">
        <v>55</v>
      </c>
      <c r="E215" s="68">
        <f>C145/E206</f>
        <v>71688.24</v>
      </c>
      <c r="F215" s="68"/>
      <c r="G215" s="68">
        <f>E215+F215</f>
        <v>71688.24</v>
      </c>
      <c r="H215" s="68">
        <f>G145/H206</f>
        <v>75344.34</v>
      </c>
      <c r="I215" s="68"/>
      <c r="J215" s="68">
        <f>H215+I215</f>
        <v>75344.34</v>
      </c>
    </row>
    <row r="216" spans="1:10" s="1" customFormat="1" ht="56.25" customHeight="1">
      <c r="A216" s="15" t="s">
        <v>193</v>
      </c>
      <c r="B216" s="16" t="s">
        <v>207</v>
      </c>
      <c r="C216" s="2" t="s">
        <v>54</v>
      </c>
      <c r="D216" s="2" t="s">
        <v>55</v>
      </c>
      <c r="E216" s="68">
        <f>C146/E207</f>
        <v>98990</v>
      </c>
      <c r="F216" s="68">
        <f>D146/E207</f>
        <v>16932.24</v>
      </c>
      <c r="G216" s="68">
        <f>E216+F216</f>
        <v>115922.24</v>
      </c>
      <c r="H216" s="68">
        <f>G146/H207</f>
        <v>104038</v>
      </c>
      <c r="I216" s="68">
        <f>H146/H207</f>
        <v>17795.78</v>
      </c>
      <c r="J216" s="68">
        <f>H216+I216</f>
        <v>121833.78</v>
      </c>
    </row>
    <row r="217" spans="1:10" s="1" customFormat="1" ht="42" customHeight="1">
      <c r="A217" s="15" t="s">
        <v>181</v>
      </c>
      <c r="B217" s="16" t="s">
        <v>208</v>
      </c>
      <c r="C217" s="2" t="s">
        <v>54</v>
      </c>
      <c r="D217" s="2" t="s">
        <v>55</v>
      </c>
      <c r="E217" s="68">
        <v>7656.82</v>
      </c>
      <c r="F217" s="68"/>
      <c r="G217" s="68">
        <f>E217+F217</f>
        <v>7656.82</v>
      </c>
      <c r="H217" s="68">
        <v>8047.32</v>
      </c>
      <c r="I217" s="68"/>
      <c r="J217" s="68">
        <f>H217+I217</f>
        <v>8047.32</v>
      </c>
    </row>
    <row r="218" spans="1:10" s="37" customFormat="1" ht="54.75" customHeight="1">
      <c r="A218" s="15" t="s">
        <v>183</v>
      </c>
      <c r="B218" s="16" t="s">
        <v>209</v>
      </c>
      <c r="C218" s="2" t="s">
        <v>54</v>
      </c>
      <c r="D218" s="2" t="s">
        <v>55</v>
      </c>
      <c r="E218" s="68">
        <v>7747.11</v>
      </c>
      <c r="F218" s="68"/>
      <c r="G218" s="68">
        <f aca="true" t="shared" si="14" ref="G218:G224">E218+F218</f>
        <v>7747.11</v>
      </c>
      <c r="H218" s="68">
        <v>8142.21</v>
      </c>
      <c r="I218" s="68"/>
      <c r="J218" s="68">
        <f aca="true" t="shared" si="15" ref="J218:J224">H218+I218</f>
        <v>8142.21</v>
      </c>
    </row>
    <row r="219" spans="1:10" s="37" customFormat="1" ht="59.25" customHeight="1">
      <c r="A219" s="15" t="s">
        <v>185</v>
      </c>
      <c r="B219" s="16" t="s">
        <v>210</v>
      </c>
      <c r="C219" s="2" t="s">
        <v>54</v>
      </c>
      <c r="D219" s="2" t="s">
        <v>55</v>
      </c>
      <c r="E219" s="68">
        <v>9482.92</v>
      </c>
      <c r="F219" s="68"/>
      <c r="G219" s="68">
        <f t="shared" si="14"/>
        <v>9482.92</v>
      </c>
      <c r="H219" s="68">
        <v>10176.25</v>
      </c>
      <c r="I219" s="68"/>
      <c r="J219" s="68">
        <f t="shared" si="15"/>
        <v>10176.25</v>
      </c>
    </row>
    <row r="220" spans="1:10" s="37" customFormat="1" ht="53.25" customHeight="1">
      <c r="A220" s="15" t="s">
        <v>186</v>
      </c>
      <c r="B220" s="16" t="s">
        <v>211</v>
      </c>
      <c r="C220" s="2" t="s">
        <v>54</v>
      </c>
      <c r="D220" s="2" t="s">
        <v>55</v>
      </c>
      <c r="E220" s="68">
        <f>C145/E209</f>
        <v>2423.5375253549696</v>
      </c>
      <c r="F220" s="68"/>
      <c r="G220" s="68">
        <f t="shared" si="14"/>
        <v>2423.5375253549696</v>
      </c>
      <c r="H220" s="68">
        <v>2547.14</v>
      </c>
      <c r="I220" s="68"/>
      <c r="J220" s="68">
        <f t="shared" si="15"/>
        <v>2547.14</v>
      </c>
    </row>
    <row r="221" spans="1:10" s="37" customFormat="1" ht="58.5" customHeight="1">
      <c r="A221" s="15" t="s">
        <v>187</v>
      </c>
      <c r="B221" s="16" t="s">
        <v>212</v>
      </c>
      <c r="C221" s="2" t="s">
        <v>54</v>
      </c>
      <c r="D221" s="2" t="s">
        <v>55</v>
      </c>
      <c r="E221" s="68">
        <f>C146/E210</f>
        <v>91657.4074074074</v>
      </c>
      <c r="F221" s="68">
        <f>D146/E210</f>
        <v>15678</v>
      </c>
      <c r="G221" s="68">
        <f t="shared" si="14"/>
        <v>107335.4074074074</v>
      </c>
      <c r="H221" s="68">
        <v>96331.48</v>
      </c>
      <c r="I221" s="68">
        <f>H146/H210</f>
        <v>16477.574074074073</v>
      </c>
      <c r="J221" s="68">
        <f t="shared" si="15"/>
        <v>112809.05407407407</v>
      </c>
    </row>
    <row r="222" spans="1:10" s="37" customFormat="1" ht="66.75" customHeight="1">
      <c r="A222" s="15" t="s">
        <v>203</v>
      </c>
      <c r="B222" s="16" t="s">
        <v>213</v>
      </c>
      <c r="C222" s="2" t="s">
        <v>54</v>
      </c>
      <c r="D222" s="2" t="s">
        <v>55</v>
      </c>
      <c r="E222" s="68">
        <f>C147/E211</f>
        <v>6228.859060402685</v>
      </c>
      <c r="F222" s="68"/>
      <c r="G222" s="68">
        <f t="shared" si="14"/>
        <v>6228.859060402685</v>
      </c>
      <c r="H222" s="68">
        <v>6597.15</v>
      </c>
      <c r="I222" s="68"/>
      <c r="J222" s="68">
        <f t="shared" si="15"/>
        <v>6597.15</v>
      </c>
    </row>
    <row r="223" spans="1:10" s="37" customFormat="1" ht="66.75" customHeight="1" hidden="1">
      <c r="A223" s="15" t="s">
        <v>204</v>
      </c>
      <c r="B223" s="16" t="s">
        <v>215</v>
      </c>
      <c r="C223" s="2" t="s">
        <v>54</v>
      </c>
      <c r="D223" s="2" t="s">
        <v>55</v>
      </c>
      <c r="E223" s="51"/>
      <c r="F223" s="51"/>
      <c r="G223" s="51">
        <f t="shared" si="14"/>
        <v>0</v>
      </c>
      <c r="H223" s="51"/>
      <c r="I223" s="51"/>
      <c r="J223" s="51">
        <f t="shared" si="15"/>
        <v>0</v>
      </c>
    </row>
    <row r="224" spans="1:10" s="37" customFormat="1" ht="57" customHeight="1" hidden="1">
      <c r="A224" s="15" t="s">
        <v>205</v>
      </c>
      <c r="B224" s="16" t="s">
        <v>214</v>
      </c>
      <c r="C224" s="2" t="s">
        <v>54</v>
      </c>
      <c r="D224" s="2" t="s">
        <v>55</v>
      </c>
      <c r="E224" s="51"/>
      <c r="F224" s="51"/>
      <c r="G224" s="51">
        <f t="shared" si="14"/>
        <v>0</v>
      </c>
      <c r="H224" s="51"/>
      <c r="I224" s="51">
        <v>13885</v>
      </c>
      <c r="J224" s="51">
        <f t="shared" si="15"/>
        <v>13885</v>
      </c>
    </row>
    <row r="225" spans="1:10" s="37" customFormat="1" ht="21" customHeight="1">
      <c r="A225" s="15" t="s">
        <v>75</v>
      </c>
      <c r="B225" s="36" t="s">
        <v>92</v>
      </c>
      <c r="C225" s="2" t="s">
        <v>75</v>
      </c>
      <c r="D225" s="2" t="s">
        <v>75</v>
      </c>
      <c r="E225" s="51" t="s">
        <v>75</v>
      </c>
      <c r="F225" s="51" t="s">
        <v>75</v>
      </c>
      <c r="G225" s="51" t="s">
        <v>75</v>
      </c>
      <c r="H225" s="51" t="s">
        <v>75</v>
      </c>
      <c r="I225" s="51" t="s">
        <v>75</v>
      </c>
      <c r="J225" s="51" t="s">
        <v>75</v>
      </c>
    </row>
    <row r="226" spans="1:10" s="37" customFormat="1" ht="52.5" customHeight="1">
      <c r="A226" s="15" t="s">
        <v>192</v>
      </c>
      <c r="B226" s="35" t="s">
        <v>253</v>
      </c>
      <c r="C226" s="2" t="s">
        <v>50</v>
      </c>
      <c r="D226" s="2" t="s">
        <v>199</v>
      </c>
      <c r="E226" s="62">
        <v>35349</v>
      </c>
      <c r="F226" s="62"/>
      <c r="G226" s="62">
        <f aca="true" t="shared" si="16" ref="G226:G231">E226+F226</f>
        <v>35349</v>
      </c>
      <c r="H226" s="62">
        <v>35349</v>
      </c>
      <c r="I226" s="62"/>
      <c r="J226" s="62">
        <f aca="true" t="shared" si="17" ref="J226:J231">H226+I226</f>
        <v>35349</v>
      </c>
    </row>
    <row r="227" spans="1:10" s="37" customFormat="1" ht="55.5" customHeight="1">
      <c r="A227" s="15" t="s">
        <v>193</v>
      </c>
      <c r="B227" s="16" t="s">
        <v>254</v>
      </c>
      <c r="C227" s="2" t="s">
        <v>50</v>
      </c>
      <c r="D227" s="40" t="s">
        <v>200</v>
      </c>
      <c r="E227" s="62">
        <v>18250</v>
      </c>
      <c r="F227" s="62"/>
      <c r="G227" s="62">
        <f t="shared" si="16"/>
        <v>18250</v>
      </c>
      <c r="H227" s="62">
        <v>18250</v>
      </c>
      <c r="I227" s="62"/>
      <c r="J227" s="62">
        <f t="shared" si="17"/>
        <v>18250</v>
      </c>
    </row>
    <row r="228" spans="1:10" s="37" customFormat="1" ht="59.25" customHeight="1">
      <c r="A228" s="15" t="s">
        <v>194</v>
      </c>
      <c r="B228" s="35" t="s">
        <v>255</v>
      </c>
      <c r="C228" s="2" t="s">
        <v>50</v>
      </c>
      <c r="D228" s="40" t="s">
        <v>261</v>
      </c>
      <c r="E228" s="62">
        <v>4768</v>
      </c>
      <c r="F228" s="62"/>
      <c r="G228" s="62">
        <f t="shared" si="16"/>
        <v>4768</v>
      </c>
      <c r="H228" s="62">
        <v>4768</v>
      </c>
      <c r="I228" s="62"/>
      <c r="J228" s="62">
        <f t="shared" si="17"/>
        <v>4768</v>
      </c>
    </row>
    <row r="229" spans="1:10" s="37" customFormat="1" ht="69" customHeight="1">
      <c r="A229" s="15" t="s">
        <v>181</v>
      </c>
      <c r="B229" s="35" t="s">
        <v>256</v>
      </c>
      <c r="C229" s="2" t="s">
        <v>56</v>
      </c>
      <c r="D229" s="2" t="s">
        <v>55</v>
      </c>
      <c r="E229" s="68">
        <v>0</v>
      </c>
      <c r="F229" s="68"/>
      <c r="G229" s="68">
        <f t="shared" si="16"/>
        <v>0</v>
      </c>
      <c r="H229" s="68">
        <v>0</v>
      </c>
      <c r="I229" s="68"/>
      <c r="J229" s="68">
        <f t="shared" si="17"/>
        <v>0</v>
      </c>
    </row>
    <row r="230" spans="1:10" s="37" customFormat="1" ht="75.75" customHeight="1">
      <c r="A230" s="15" t="s">
        <v>183</v>
      </c>
      <c r="B230" s="16" t="s">
        <v>257</v>
      </c>
      <c r="C230" s="2" t="s">
        <v>56</v>
      </c>
      <c r="D230" s="2" t="s">
        <v>55</v>
      </c>
      <c r="E230" s="68">
        <v>0</v>
      </c>
      <c r="F230" s="68"/>
      <c r="G230" s="68">
        <f t="shared" si="16"/>
        <v>0</v>
      </c>
      <c r="H230" s="68">
        <v>0</v>
      </c>
      <c r="I230" s="68"/>
      <c r="J230" s="68">
        <f t="shared" si="17"/>
        <v>0</v>
      </c>
    </row>
    <row r="231" spans="1:10" s="37" customFormat="1" ht="76.5" customHeight="1">
      <c r="A231" s="15" t="s">
        <v>185</v>
      </c>
      <c r="B231" s="35" t="s">
        <v>258</v>
      </c>
      <c r="C231" s="2" t="s">
        <v>56</v>
      </c>
      <c r="D231" s="2" t="s">
        <v>55</v>
      </c>
      <c r="E231" s="68">
        <v>0</v>
      </c>
      <c r="F231" s="68"/>
      <c r="G231" s="68">
        <f t="shared" si="16"/>
        <v>0</v>
      </c>
      <c r="H231" s="68">
        <v>0</v>
      </c>
      <c r="I231" s="68"/>
      <c r="J231" s="68">
        <f t="shared" si="17"/>
        <v>0</v>
      </c>
    </row>
    <row r="232" s="1" customFormat="1" ht="12.75"/>
    <row r="233" s="1" customFormat="1" ht="12.75"/>
    <row r="234" spans="1:11" s="1" customFormat="1" ht="12.75">
      <c r="A234" s="86" t="s">
        <v>93</v>
      </c>
      <c r="B234" s="86"/>
      <c r="C234" s="86"/>
      <c r="D234" s="86"/>
      <c r="E234" s="86"/>
      <c r="F234" s="86"/>
      <c r="G234" s="86"/>
      <c r="H234" s="86"/>
      <c r="I234" s="86"/>
      <c r="J234" s="86"/>
      <c r="K234" s="86"/>
    </row>
    <row r="235" s="1" customFormat="1" ht="12.75">
      <c r="A235" s="28" t="s">
        <v>69</v>
      </c>
    </row>
    <row r="236" s="1" customFormat="1" ht="12.75"/>
    <row r="237" spans="1:11" s="1" customFormat="1" ht="12.75">
      <c r="A237" s="81" t="s">
        <v>71</v>
      </c>
      <c r="B237" s="81" t="s">
        <v>239</v>
      </c>
      <c r="C237" s="81"/>
      <c r="D237" s="81" t="s">
        <v>240</v>
      </c>
      <c r="E237" s="81"/>
      <c r="F237" s="81" t="s">
        <v>241</v>
      </c>
      <c r="G237" s="81"/>
      <c r="H237" s="81" t="s">
        <v>156</v>
      </c>
      <c r="I237" s="81"/>
      <c r="J237" s="81" t="s">
        <v>242</v>
      </c>
      <c r="K237" s="81"/>
    </row>
    <row r="238" spans="1:11" s="1" customFormat="1" ht="25.5">
      <c r="A238" s="81"/>
      <c r="B238" s="2" t="s">
        <v>72</v>
      </c>
      <c r="C238" s="2" t="s">
        <v>73</v>
      </c>
      <c r="D238" s="2" t="s">
        <v>72</v>
      </c>
      <c r="E238" s="2" t="s">
        <v>73</v>
      </c>
      <c r="F238" s="2" t="s">
        <v>72</v>
      </c>
      <c r="G238" s="2" t="s">
        <v>73</v>
      </c>
      <c r="H238" s="2" t="s">
        <v>72</v>
      </c>
      <c r="I238" s="2" t="s">
        <v>73</v>
      </c>
      <c r="J238" s="2" t="s">
        <v>72</v>
      </c>
      <c r="K238" s="2" t="s">
        <v>73</v>
      </c>
    </row>
    <row r="239" spans="1:11" s="1" customFormat="1" ht="12.75">
      <c r="A239" s="2">
        <v>1</v>
      </c>
      <c r="B239" s="2">
        <v>2</v>
      </c>
      <c r="C239" s="2">
        <v>3</v>
      </c>
      <c r="D239" s="2">
        <v>4</v>
      </c>
      <c r="E239" s="2">
        <v>5</v>
      </c>
      <c r="F239" s="2">
        <v>6</v>
      </c>
      <c r="G239" s="2">
        <v>7</v>
      </c>
      <c r="H239" s="2">
        <v>8</v>
      </c>
      <c r="I239" s="2">
        <v>9</v>
      </c>
      <c r="J239" s="2">
        <v>10</v>
      </c>
      <c r="K239" s="2">
        <v>11</v>
      </c>
    </row>
    <row r="240" spans="1:11" s="1" customFormat="1" ht="25.5">
      <c r="A240" s="2" t="s">
        <v>162</v>
      </c>
      <c r="B240" s="77">
        <f>2643211-75618</f>
        <v>2567593</v>
      </c>
      <c r="C240" s="77" t="s">
        <v>75</v>
      </c>
      <c r="D240" s="77">
        <f>3188555-30638-82211</f>
        <v>3075706</v>
      </c>
      <c r="E240" s="77" t="s">
        <v>75</v>
      </c>
      <c r="F240" s="77">
        <f>4549613-91898</f>
        <v>4457715</v>
      </c>
      <c r="G240" s="77" t="s">
        <v>75</v>
      </c>
      <c r="H240" s="77">
        <f>4824581-96768</f>
        <v>4727813</v>
      </c>
      <c r="I240" s="77" t="s">
        <v>75</v>
      </c>
      <c r="J240" s="77">
        <f>5094913-101703</f>
        <v>4993210</v>
      </c>
      <c r="K240" s="77" t="s">
        <v>75</v>
      </c>
    </row>
    <row r="241" spans="1:11" s="1" customFormat="1" ht="15.75">
      <c r="A241" s="2" t="s">
        <v>157</v>
      </c>
      <c r="B241" s="77">
        <v>227880</v>
      </c>
      <c r="C241" s="77"/>
      <c r="D241" s="77">
        <v>440378</v>
      </c>
      <c r="E241" s="77"/>
      <c r="F241" s="77">
        <f>291125+236088+319192</f>
        <v>846405</v>
      </c>
      <c r="G241" s="77"/>
      <c r="H241" s="77">
        <f>306555+254978+336109</f>
        <v>897642</v>
      </c>
      <c r="I241" s="77"/>
      <c r="J241" s="77">
        <v>950824</v>
      </c>
      <c r="K241" s="77"/>
    </row>
    <row r="242" spans="1:11" s="1" customFormat="1" ht="25.5">
      <c r="A242" s="2" t="s">
        <v>158</v>
      </c>
      <c r="B242" s="77">
        <v>165348</v>
      </c>
      <c r="C242" s="77"/>
      <c r="D242" s="77">
        <v>187297</v>
      </c>
      <c r="E242" s="77"/>
      <c r="F242" s="77">
        <f>97042+122614+106397</f>
        <v>326053</v>
      </c>
      <c r="G242" s="77"/>
      <c r="H242" s="77">
        <f>102185+132425+112036</f>
        <v>346646</v>
      </c>
      <c r="I242" s="77"/>
      <c r="J242" s="77">
        <v>368168</v>
      </c>
      <c r="K242" s="77"/>
    </row>
    <row r="243" spans="1:11" s="1" customFormat="1" ht="15.75">
      <c r="A243" s="2" t="s">
        <v>159</v>
      </c>
      <c r="B243" s="77">
        <f>613845+75618</f>
        <v>689463</v>
      </c>
      <c r="C243" s="77"/>
      <c r="D243" s="77">
        <f>922671+82211</f>
        <v>1004882</v>
      </c>
      <c r="E243" s="77"/>
      <c r="F243" s="77">
        <f>1466268+91898</f>
        <v>1558166</v>
      </c>
      <c r="G243" s="77"/>
      <c r="H243" s="77">
        <f>1556733+96768</f>
        <v>1653501</v>
      </c>
      <c r="I243" s="77"/>
      <c r="J243" s="77">
        <f>1650931+101703</f>
        <v>1752634</v>
      </c>
      <c r="K243" s="77"/>
    </row>
    <row r="244" spans="1:11" s="1" customFormat="1" ht="15.75">
      <c r="A244" s="2" t="s">
        <v>160</v>
      </c>
      <c r="B244" s="77">
        <v>3745</v>
      </c>
      <c r="C244" s="77"/>
      <c r="D244" s="77">
        <f>15929+14709</f>
        <v>30638</v>
      </c>
      <c r="E244" s="77"/>
      <c r="F244" s="77">
        <f>68427+32751</f>
        <v>101178</v>
      </c>
      <c r="G244" s="77"/>
      <c r="H244" s="77">
        <f>72054+34487</f>
        <v>106541</v>
      </c>
      <c r="I244" s="77"/>
      <c r="J244" s="77">
        <v>111975</v>
      </c>
      <c r="K244" s="77"/>
    </row>
    <row r="245" spans="1:11" s="37" customFormat="1" ht="15" customHeight="1">
      <c r="A245" s="36" t="s">
        <v>161</v>
      </c>
      <c r="B245" s="78">
        <f>B240+B241+B242+B243+B244</f>
        <v>3654029</v>
      </c>
      <c r="C245" s="78">
        <v>0</v>
      </c>
      <c r="D245" s="78">
        <f>D240+D241+D242+D243+D244</f>
        <v>4738901</v>
      </c>
      <c r="E245" s="78">
        <v>0</v>
      </c>
      <c r="F245" s="78">
        <f>F240+F241+F242+F243+F244</f>
        <v>7289517</v>
      </c>
      <c r="G245" s="78">
        <v>0</v>
      </c>
      <c r="H245" s="78">
        <f>H240+H241+H242+H243+H244</f>
        <v>7732143</v>
      </c>
      <c r="I245" s="78">
        <v>0</v>
      </c>
      <c r="J245" s="78">
        <f>J240+J241+J242+J243+J244</f>
        <v>8176811</v>
      </c>
      <c r="K245" s="78">
        <v>0</v>
      </c>
    </row>
    <row r="246" spans="1:11" s="1" customFormat="1" ht="127.5">
      <c r="A246" s="2" t="s">
        <v>94</v>
      </c>
      <c r="B246" s="79" t="s">
        <v>77</v>
      </c>
      <c r="C246" s="79" t="s">
        <v>75</v>
      </c>
      <c r="D246" s="79" t="s">
        <v>77</v>
      </c>
      <c r="E246" s="79" t="s">
        <v>75</v>
      </c>
      <c r="F246" s="79" t="s">
        <v>75</v>
      </c>
      <c r="G246" s="79" t="s">
        <v>75</v>
      </c>
      <c r="H246" s="79" t="s">
        <v>75</v>
      </c>
      <c r="I246" s="79" t="s">
        <v>75</v>
      </c>
      <c r="J246" s="79" t="s">
        <v>77</v>
      </c>
      <c r="K246" s="79" t="s">
        <v>75</v>
      </c>
    </row>
    <row r="247" s="1" customFormat="1" ht="12.75"/>
    <row r="248" s="1" customFormat="1" ht="12.75"/>
    <row r="249" s="1" customFormat="1" ht="12.75"/>
    <row r="250" spans="1:16" s="1" customFormat="1" ht="12.75">
      <c r="A250" s="86" t="s">
        <v>95</v>
      </c>
      <c r="B250" s="86"/>
      <c r="C250" s="86"/>
      <c r="D250" s="86"/>
      <c r="E250" s="86"/>
      <c r="F250" s="86"/>
      <c r="G250" s="86"/>
      <c r="H250" s="86"/>
      <c r="I250" s="86"/>
      <c r="J250" s="86"/>
      <c r="K250" s="86"/>
      <c r="L250" s="86"/>
      <c r="M250" s="86"/>
      <c r="N250" s="86"/>
      <c r="O250" s="86"/>
      <c r="P250" s="86"/>
    </row>
    <row r="251" s="1" customFormat="1" ht="12.75"/>
    <row r="252" spans="1:16" s="1" customFormat="1" ht="12.75">
      <c r="A252" s="81" t="s">
        <v>123</v>
      </c>
      <c r="B252" s="81" t="s">
        <v>96</v>
      </c>
      <c r="C252" s="81" t="s">
        <v>239</v>
      </c>
      <c r="D252" s="81"/>
      <c r="E252" s="81"/>
      <c r="F252" s="81"/>
      <c r="G252" s="81" t="s">
        <v>243</v>
      </c>
      <c r="H252" s="81"/>
      <c r="I252" s="81"/>
      <c r="J252" s="81"/>
      <c r="K252" s="81" t="s">
        <v>59</v>
      </c>
      <c r="L252" s="81"/>
      <c r="M252" s="81" t="s">
        <v>60</v>
      </c>
      <c r="N252" s="81"/>
      <c r="O252" s="81" t="s">
        <v>244</v>
      </c>
      <c r="P252" s="81"/>
    </row>
    <row r="253" spans="1:16" s="1" customFormat="1" ht="30.75" customHeight="1">
      <c r="A253" s="81"/>
      <c r="B253" s="81"/>
      <c r="C253" s="81" t="s">
        <v>72</v>
      </c>
      <c r="D253" s="81"/>
      <c r="E253" s="81" t="s">
        <v>73</v>
      </c>
      <c r="F253" s="81"/>
      <c r="G253" s="81" t="s">
        <v>72</v>
      </c>
      <c r="H253" s="81"/>
      <c r="I253" s="81" t="s">
        <v>73</v>
      </c>
      <c r="J253" s="81"/>
      <c r="K253" s="81" t="s">
        <v>72</v>
      </c>
      <c r="L253" s="81" t="s">
        <v>73</v>
      </c>
      <c r="M253" s="81" t="s">
        <v>72</v>
      </c>
      <c r="N253" s="81" t="s">
        <v>73</v>
      </c>
      <c r="O253" s="81" t="s">
        <v>72</v>
      </c>
      <c r="P253" s="81" t="s">
        <v>73</v>
      </c>
    </row>
    <row r="254" spans="1:16" s="1" customFormat="1" ht="25.5">
      <c r="A254" s="81"/>
      <c r="B254" s="81"/>
      <c r="C254" s="2" t="s">
        <v>126</v>
      </c>
      <c r="D254" s="2" t="s">
        <v>127</v>
      </c>
      <c r="E254" s="2" t="s">
        <v>126</v>
      </c>
      <c r="F254" s="2" t="s">
        <v>127</v>
      </c>
      <c r="G254" s="2" t="s">
        <v>126</v>
      </c>
      <c r="H254" s="2" t="s">
        <v>127</v>
      </c>
      <c r="I254" s="2" t="s">
        <v>126</v>
      </c>
      <c r="J254" s="2" t="s">
        <v>127</v>
      </c>
      <c r="K254" s="81"/>
      <c r="L254" s="81"/>
      <c r="M254" s="81"/>
      <c r="N254" s="81"/>
      <c r="O254" s="81"/>
      <c r="P254" s="81"/>
    </row>
    <row r="255" spans="1:16" s="1" customFormat="1" ht="12.75">
      <c r="A255" s="2">
        <v>1</v>
      </c>
      <c r="B255" s="2">
        <v>2</v>
      </c>
      <c r="C255" s="2">
        <v>3</v>
      </c>
      <c r="D255" s="2">
        <v>4</v>
      </c>
      <c r="E255" s="2">
        <v>5</v>
      </c>
      <c r="F255" s="2">
        <v>6</v>
      </c>
      <c r="G255" s="2">
        <v>7</v>
      </c>
      <c r="H255" s="2">
        <v>8</v>
      </c>
      <c r="I255" s="2">
        <v>9</v>
      </c>
      <c r="J255" s="2">
        <v>10</v>
      </c>
      <c r="K255" s="2">
        <v>11</v>
      </c>
      <c r="L255" s="2">
        <v>12</v>
      </c>
      <c r="M255" s="2">
        <v>13</v>
      </c>
      <c r="N255" s="2">
        <v>14</v>
      </c>
      <c r="O255" s="2">
        <v>15</v>
      </c>
      <c r="P255" s="2">
        <v>16</v>
      </c>
    </row>
    <row r="256" spans="1:16" s="1" customFormat="1" ht="15.75">
      <c r="A256" s="2"/>
      <c r="B256" s="16" t="s">
        <v>14</v>
      </c>
      <c r="C256" s="64"/>
      <c r="D256" s="64"/>
      <c r="E256" s="64"/>
      <c r="F256" s="64"/>
      <c r="G256" s="64">
        <v>0.5</v>
      </c>
      <c r="H256" s="64">
        <v>0.25</v>
      </c>
      <c r="I256" s="64"/>
      <c r="J256" s="64"/>
      <c r="K256" s="64">
        <v>1</v>
      </c>
      <c r="L256" s="64"/>
      <c r="M256" s="64">
        <v>1</v>
      </c>
      <c r="N256" s="64"/>
      <c r="O256" s="64">
        <v>1</v>
      </c>
      <c r="P256" s="64"/>
    </row>
    <row r="257" spans="1:16" s="1" customFormat="1" ht="15.75">
      <c r="A257" s="2"/>
      <c r="B257" s="35" t="s">
        <v>231</v>
      </c>
      <c r="C257" s="74">
        <v>1</v>
      </c>
      <c r="D257" s="74">
        <v>1</v>
      </c>
      <c r="E257" s="64"/>
      <c r="F257" s="74"/>
      <c r="G257" s="74">
        <v>1</v>
      </c>
      <c r="H257" s="74">
        <v>1</v>
      </c>
      <c r="I257" s="64"/>
      <c r="J257" s="74"/>
      <c r="K257" s="74">
        <v>1</v>
      </c>
      <c r="L257" s="64"/>
      <c r="M257" s="74">
        <v>1</v>
      </c>
      <c r="N257" s="64"/>
      <c r="O257" s="74">
        <v>1</v>
      </c>
      <c r="P257" s="64"/>
    </row>
    <row r="258" spans="1:16" s="1" customFormat="1" ht="15.75">
      <c r="A258" s="2"/>
      <c r="B258" s="35" t="s">
        <v>232</v>
      </c>
      <c r="C258" s="64">
        <f>2+5.5</f>
        <v>7.5</v>
      </c>
      <c r="D258" s="64">
        <f>2+5.5</f>
        <v>7.5</v>
      </c>
      <c r="E258" s="64"/>
      <c r="F258" s="74"/>
      <c r="G258" s="64">
        <f>2+5.5</f>
        <v>7.5</v>
      </c>
      <c r="H258" s="64">
        <v>6.5</v>
      </c>
      <c r="I258" s="64"/>
      <c r="J258" s="74"/>
      <c r="K258" s="64">
        <f>2+5.5</f>
        <v>7.5</v>
      </c>
      <c r="L258" s="64"/>
      <c r="M258" s="64">
        <f>2+5.5</f>
        <v>7.5</v>
      </c>
      <c r="N258" s="64"/>
      <c r="O258" s="64">
        <f>2+5.5</f>
        <v>7.5</v>
      </c>
      <c r="P258" s="64"/>
    </row>
    <row r="259" spans="1:16" s="1" customFormat="1" ht="15.75">
      <c r="A259" s="2"/>
      <c r="B259" s="35" t="s">
        <v>233</v>
      </c>
      <c r="C259" s="64">
        <f>2+7</f>
        <v>9</v>
      </c>
      <c r="D259" s="64">
        <f>2+7</f>
        <v>9</v>
      </c>
      <c r="E259" s="64"/>
      <c r="F259" s="74"/>
      <c r="G259" s="64">
        <f>2+7</f>
        <v>9</v>
      </c>
      <c r="H259" s="64">
        <f>2+7</f>
        <v>9</v>
      </c>
      <c r="I259" s="64"/>
      <c r="J259" s="74"/>
      <c r="K259" s="64">
        <f>2+7</f>
        <v>9</v>
      </c>
      <c r="L259" s="64"/>
      <c r="M259" s="64">
        <f>2+7</f>
        <v>9</v>
      </c>
      <c r="N259" s="64"/>
      <c r="O259" s="64">
        <f>2+7</f>
        <v>9</v>
      </c>
      <c r="P259" s="64"/>
    </row>
    <row r="260" spans="1:16" s="1" customFormat="1" ht="15.75">
      <c r="A260" s="2"/>
      <c r="B260" s="35" t="s">
        <v>234</v>
      </c>
      <c r="C260" s="64">
        <f>7.5+7.5</f>
        <v>15</v>
      </c>
      <c r="D260" s="64">
        <f>7.5+7.5</f>
        <v>15</v>
      </c>
      <c r="E260" s="64"/>
      <c r="F260" s="74"/>
      <c r="G260" s="64">
        <v>23</v>
      </c>
      <c r="H260" s="64">
        <v>20</v>
      </c>
      <c r="I260" s="64"/>
      <c r="J260" s="74"/>
      <c r="K260" s="64">
        <v>32</v>
      </c>
      <c r="L260" s="64"/>
      <c r="M260" s="64">
        <v>32</v>
      </c>
      <c r="N260" s="64"/>
      <c r="O260" s="64">
        <v>32</v>
      </c>
      <c r="P260" s="64"/>
    </row>
    <row r="261" spans="1:16" s="1" customFormat="1" ht="15.75">
      <c r="A261" s="2"/>
      <c r="B261" s="35" t="s">
        <v>235</v>
      </c>
      <c r="C261" s="64">
        <f>15+11.5</f>
        <v>26.5</v>
      </c>
      <c r="D261" s="64">
        <v>25.75</v>
      </c>
      <c r="E261" s="64"/>
      <c r="F261" s="74"/>
      <c r="G261" s="64">
        <v>27.25</v>
      </c>
      <c r="H261" s="64">
        <v>26</v>
      </c>
      <c r="I261" s="64"/>
      <c r="J261" s="74"/>
      <c r="K261" s="64">
        <v>28.5</v>
      </c>
      <c r="L261" s="64"/>
      <c r="M261" s="64">
        <v>28.5</v>
      </c>
      <c r="N261" s="64"/>
      <c r="O261" s="64">
        <v>28.5</v>
      </c>
      <c r="P261" s="64"/>
    </row>
    <row r="262" spans="1:16" s="1" customFormat="1" ht="15.75">
      <c r="A262" s="2" t="s">
        <v>75</v>
      </c>
      <c r="B262" s="14" t="s">
        <v>79</v>
      </c>
      <c r="C262" s="74">
        <f>C257+C258+C259+C260+C261</f>
        <v>59</v>
      </c>
      <c r="D262" s="69">
        <f>D257+D258+D259+D260+D261</f>
        <v>58.25</v>
      </c>
      <c r="E262" s="64">
        <f aca="true" t="shared" si="18" ref="E262:P262">E257+E258+E259</f>
        <v>0</v>
      </c>
      <c r="F262" s="64">
        <f t="shared" si="18"/>
        <v>0</v>
      </c>
      <c r="G262" s="69">
        <f>G256+G257+G258+G259+G260+G261</f>
        <v>68.25</v>
      </c>
      <c r="H262" s="69">
        <f>H256+H257+H258+H259+H260+H261</f>
        <v>62.75</v>
      </c>
      <c r="I262" s="64">
        <f t="shared" si="18"/>
        <v>0</v>
      </c>
      <c r="J262" s="64">
        <f>J257+J258+J259</f>
        <v>0</v>
      </c>
      <c r="K262" s="74">
        <f>K256+K257+K258+K259+K260+K261</f>
        <v>79</v>
      </c>
      <c r="L262" s="64">
        <f t="shared" si="18"/>
        <v>0</v>
      </c>
      <c r="M262" s="74">
        <f>M256+M257+M258+M259+M260+M261</f>
        <v>79</v>
      </c>
      <c r="N262" s="64">
        <f t="shared" si="18"/>
        <v>0</v>
      </c>
      <c r="O262" s="74">
        <f>O256+O257+O258+O259+O260+O261</f>
        <v>79</v>
      </c>
      <c r="P262" s="64">
        <f t="shared" si="18"/>
        <v>0</v>
      </c>
    </row>
    <row r="263" spans="1:16" s="1" customFormat="1" ht="25.5">
      <c r="A263" s="2" t="s">
        <v>75</v>
      </c>
      <c r="B263" s="2" t="s">
        <v>97</v>
      </c>
      <c r="C263" s="2" t="s">
        <v>77</v>
      </c>
      <c r="D263" s="2" t="s">
        <v>77</v>
      </c>
      <c r="E263" s="2" t="s">
        <v>75</v>
      </c>
      <c r="F263" s="2" t="s">
        <v>75</v>
      </c>
      <c r="G263" s="2" t="s">
        <v>77</v>
      </c>
      <c r="H263" s="2" t="s">
        <v>77</v>
      </c>
      <c r="I263" s="2" t="s">
        <v>75</v>
      </c>
      <c r="J263" s="2" t="s">
        <v>75</v>
      </c>
      <c r="K263" s="2" t="s">
        <v>77</v>
      </c>
      <c r="L263" s="2" t="s">
        <v>75</v>
      </c>
      <c r="M263" s="2" t="s">
        <v>77</v>
      </c>
      <c r="N263" s="2" t="s">
        <v>75</v>
      </c>
      <c r="O263" s="2" t="s">
        <v>77</v>
      </c>
      <c r="P263" s="2" t="s">
        <v>75</v>
      </c>
    </row>
    <row r="264" s="1" customFormat="1" ht="12.75"/>
    <row r="265" s="1" customFormat="1" ht="12.75"/>
    <row r="266" spans="1:12" s="1" customFormat="1" ht="12.75">
      <c r="A266" s="88" t="s">
        <v>168</v>
      </c>
      <c r="B266" s="88"/>
      <c r="C266" s="88"/>
      <c r="D266" s="88"/>
      <c r="E266" s="88"/>
      <c r="F266" s="88"/>
      <c r="G266" s="88"/>
      <c r="H266" s="88"/>
      <c r="I266" s="88"/>
      <c r="J266" s="88"/>
      <c r="K266" s="88"/>
      <c r="L266" s="88"/>
    </row>
    <row r="267" spans="1:12" s="1" customFormat="1" ht="12.75">
      <c r="A267" s="88" t="s">
        <v>45</v>
      </c>
      <c r="B267" s="88"/>
      <c r="C267" s="88"/>
      <c r="D267" s="88"/>
      <c r="E267" s="88"/>
      <c r="F267" s="88"/>
      <c r="G267" s="88"/>
      <c r="H267" s="88"/>
      <c r="I267" s="88"/>
      <c r="J267" s="88"/>
      <c r="K267" s="88"/>
      <c r="L267" s="88"/>
    </row>
    <row r="268" spans="1:12" s="1" customFormat="1" ht="12.75">
      <c r="A268" s="104" t="s">
        <v>69</v>
      </c>
      <c r="B268" s="104"/>
      <c r="C268" s="104"/>
      <c r="D268" s="104"/>
      <c r="E268" s="104"/>
      <c r="F268" s="104"/>
      <c r="G268" s="104"/>
      <c r="H268" s="104"/>
      <c r="I268" s="104"/>
      <c r="J268" s="104"/>
      <c r="K268" s="104"/>
      <c r="L268" s="104"/>
    </row>
    <row r="269" s="1" customFormat="1" ht="12.75"/>
    <row r="270" spans="1:12" s="1" customFormat="1" ht="21.75" customHeight="1">
      <c r="A270" s="81" t="s">
        <v>84</v>
      </c>
      <c r="B270" s="81" t="s">
        <v>98</v>
      </c>
      <c r="C270" s="81" t="s">
        <v>99</v>
      </c>
      <c r="D270" s="81" t="s">
        <v>239</v>
      </c>
      <c r="E270" s="81"/>
      <c r="F270" s="81"/>
      <c r="G270" s="81" t="s">
        <v>240</v>
      </c>
      <c r="H270" s="81"/>
      <c r="I270" s="81"/>
      <c r="J270" s="81" t="s">
        <v>241</v>
      </c>
      <c r="K270" s="81"/>
      <c r="L270" s="81"/>
    </row>
    <row r="271" spans="1:12" s="1" customFormat="1" ht="25.5">
      <c r="A271" s="81"/>
      <c r="B271" s="81"/>
      <c r="C271" s="81"/>
      <c r="D271" s="2" t="s">
        <v>72</v>
      </c>
      <c r="E271" s="2" t="s">
        <v>73</v>
      </c>
      <c r="F271" s="2" t="s">
        <v>128</v>
      </c>
      <c r="G271" s="2" t="s">
        <v>72</v>
      </c>
      <c r="H271" s="2" t="s">
        <v>73</v>
      </c>
      <c r="I271" s="2" t="s">
        <v>119</v>
      </c>
      <c r="J271" s="2" t="s">
        <v>72</v>
      </c>
      <c r="K271" s="2" t="s">
        <v>73</v>
      </c>
      <c r="L271" s="2" t="s">
        <v>129</v>
      </c>
    </row>
    <row r="272" spans="1:12" s="1" customFormat="1" ht="12.75">
      <c r="A272" s="2">
        <v>1</v>
      </c>
      <c r="B272" s="2">
        <v>2</v>
      </c>
      <c r="C272" s="2">
        <v>3</v>
      </c>
      <c r="D272" s="2">
        <v>4</v>
      </c>
      <c r="E272" s="2">
        <v>5</v>
      </c>
      <c r="F272" s="2">
        <v>6</v>
      </c>
      <c r="G272" s="2">
        <v>7</v>
      </c>
      <c r="H272" s="2">
        <v>8</v>
      </c>
      <c r="I272" s="2">
        <v>9</v>
      </c>
      <c r="J272" s="2">
        <v>10</v>
      </c>
      <c r="K272" s="2">
        <v>11</v>
      </c>
      <c r="L272" s="2">
        <v>12</v>
      </c>
    </row>
    <row r="273" spans="1:12" s="1" customFormat="1" ht="51">
      <c r="A273" s="2">
        <v>1</v>
      </c>
      <c r="B273" s="16" t="s">
        <v>34</v>
      </c>
      <c r="C273" s="2" t="s">
        <v>32</v>
      </c>
      <c r="D273" s="62">
        <f>C39</f>
        <v>6120266</v>
      </c>
      <c r="E273" s="62">
        <f>D39</f>
        <v>939204</v>
      </c>
      <c r="F273" s="63">
        <f>D273+E273</f>
        <v>7059470</v>
      </c>
      <c r="G273" s="62">
        <f>G132++G133</f>
        <v>7084734</v>
      </c>
      <c r="H273" s="62">
        <f>H35</f>
        <v>700000</v>
      </c>
      <c r="I273" s="63">
        <f>G273+H273</f>
        <v>7784734</v>
      </c>
      <c r="J273" s="62"/>
      <c r="K273" s="62"/>
      <c r="L273" s="62">
        <f>J273+K273</f>
        <v>0</v>
      </c>
    </row>
    <row r="274" spans="1:12" s="1" customFormat="1" ht="150">
      <c r="A274" s="2">
        <v>2</v>
      </c>
      <c r="B274" s="45" t="s">
        <v>35</v>
      </c>
      <c r="C274" s="46" t="s">
        <v>220</v>
      </c>
      <c r="D274" s="62"/>
      <c r="E274" s="62"/>
      <c r="F274" s="63"/>
      <c r="G274" s="62"/>
      <c r="H274" s="62"/>
      <c r="I274" s="63"/>
      <c r="J274" s="62">
        <f>K132+K133+K134</f>
        <v>11562900</v>
      </c>
      <c r="K274" s="62">
        <v>804000</v>
      </c>
      <c r="L274" s="62">
        <f>J274+K274</f>
        <v>12366900</v>
      </c>
    </row>
    <row r="275" spans="1:12" s="1" customFormat="1" ht="96" customHeight="1">
      <c r="A275" s="2">
        <v>3</v>
      </c>
      <c r="B275" s="16" t="s">
        <v>218</v>
      </c>
      <c r="C275" s="2" t="s">
        <v>33</v>
      </c>
      <c r="D275" s="62"/>
      <c r="E275" s="62"/>
      <c r="F275" s="62"/>
      <c r="G275" s="62">
        <f>G134</f>
        <v>1464731</v>
      </c>
      <c r="H275" s="62">
        <f>H135</f>
        <v>1330649</v>
      </c>
      <c r="I275" s="62">
        <f>G275+H275</f>
        <v>2795380</v>
      </c>
      <c r="J275" s="62">
        <v>0</v>
      </c>
      <c r="K275" s="62"/>
      <c r="L275" s="62">
        <f>J275</f>
        <v>0</v>
      </c>
    </row>
    <row r="276" spans="1:12" s="37" customFormat="1" ht="15.75">
      <c r="A276" s="14" t="s">
        <v>75</v>
      </c>
      <c r="B276" s="14" t="s">
        <v>79</v>
      </c>
      <c r="C276" s="36" t="s">
        <v>75</v>
      </c>
      <c r="D276" s="63">
        <f>D273+D275</f>
        <v>6120266</v>
      </c>
      <c r="E276" s="63">
        <f>E273+E275</f>
        <v>939204</v>
      </c>
      <c r="F276" s="63">
        <f>F273+F275</f>
        <v>7059470</v>
      </c>
      <c r="G276" s="63">
        <f>G273+G275</f>
        <v>8549465</v>
      </c>
      <c r="H276" s="63">
        <f>H273+H275</f>
        <v>2030649</v>
      </c>
      <c r="I276" s="63">
        <f>G276+H276</f>
        <v>10580114</v>
      </c>
      <c r="J276" s="63">
        <f>J273+J274+J275</f>
        <v>11562900</v>
      </c>
      <c r="K276" s="63">
        <f>K273+K274</f>
        <v>804000</v>
      </c>
      <c r="L276" s="63">
        <f>J276+K276</f>
        <v>12366900</v>
      </c>
    </row>
    <row r="277" s="1" customFormat="1" ht="12.75"/>
    <row r="278" spans="1:9" s="1" customFormat="1" ht="12.75">
      <c r="A278" s="86" t="s">
        <v>46</v>
      </c>
      <c r="B278" s="86"/>
      <c r="C278" s="86"/>
      <c r="D278" s="86"/>
      <c r="E278" s="86"/>
      <c r="F278" s="86"/>
      <c r="G278" s="86"/>
      <c r="H278" s="86"/>
      <c r="I278" s="86"/>
    </row>
    <row r="279" s="1" customFormat="1" ht="12.75"/>
    <row r="280" s="1" customFormat="1" ht="12.75">
      <c r="I280" s="28" t="s">
        <v>69</v>
      </c>
    </row>
    <row r="281" spans="1:9" s="1" customFormat="1" ht="21.75" customHeight="1">
      <c r="A281" s="81" t="s">
        <v>123</v>
      </c>
      <c r="B281" s="81" t="s">
        <v>98</v>
      </c>
      <c r="C281" s="81" t="s">
        <v>99</v>
      </c>
      <c r="D281" s="81" t="s">
        <v>156</v>
      </c>
      <c r="E281" s="81"/>
      <c r="F281" s="81"/>
      <c r="G281" s="81" t="s">
        <v>242</v>
      </c>
      <c r="H281" s="81"/>
      <c r="I281" s="81"/>
    </row>
    <row r="282" spans="1:9" s="1" customFormat="1" ht="33" customHeight="1">
      <c r="A282" s="81"/>
      <c r="B282" s="81"/>
      <c r="C282" s="81"/>
      <c r="D282" s="2" t="s">
        <v>72</v>
      </c>
      <c r="E282" s="2" t="s">
        <v>73</v>
      </c>
      <c r="F282" s="2" t="s">
        <v>128</v>
      </c>
      <c r="G282" s="2" t="s">
        <v>72</v>
      </c>
      <c r="H282" s="2" t="s">
        <v>73</v>
      </c>
      <c r="I282" s="2" t="s">
        <v>119</v>
      </c>
    </row>
    <row r="283" spans="1:9" s="1" customFormat="1" ht="12.75">
      <c r="A283" s="2">
        <v>1</v>
      </c>
      <c r="B283" s="2">
        <v>2</v>
      </c>
      <c r="C283" s="2">
        <v>3</v>
      </c>
      <c r="D283" s="2">
        <v>4</v>
      </c>
      <c r="E283" s="2">
        <v>5</v>
      </c>
      <c r="F283" s="2">
        <v>6</v>
      </c>
      <c r="G283" s="2">
        <v>7</v>
      </c>
      <c r="H283" s="2">
        <v>8</v>
      </c>
      <c r="I283" s="2">
        <v>9</v>
      </c>
    </row>
    <row r="284" spans="1:9" s="1" customFormat="1" ht="150">
      <c r="A284" s="2">
        <v>1</v>
      </c>
      <c r="B284" s="45" t="s">
        <v>263</v>
      </c>
      <c r="C284" s="46" t="s">
        <v>220</v>
      </c>
      <c r="D284" s="62">
        <f>C145+C146+C147</f>
        <v>12246312</v>
      </c>
      <c r="E284" s="62">
        <f>D146</f>
        <v>846612</v>
      </c>
      <c r="F284" s="63">
        <f>D284+E284</f>
        <v>13092924</v>
      </c>
      <c r="G284" s="62">
        <f>G145+G146+G147</f>
        <v>12901017</v>
      </c>
      <c r="H284" s="62">
        <f>H146</f>
        <v>889789</v>
      </c>
      <c r="I284" s="63">
        <f>G284+H284</f>
        <v>13790806</v>
      </c>
    </row>
    <row r="285" spans="1:9" s="37" customFormat="1" ht="15.75">
      <c r="A285" s="14" t="s">
        <v>75</v>
      </c>
      <c r="B285" s="14" t="s">
        <v>79</v>
      </c>
      <c r="C285" s="36" t="s">
        <v>75</v>
      </c>
      <c r="D285" s="63">
        <f>D284</f>
        <v>12246312</v>
      </c>
      <c r="E285" s="63">
        <f>E284</f>
        <v>846612</v>
      </c>
      <c r="F285" s="63">
        <f>D285+E285</f>
        <v>13092924</v>
      </c>
      <c r="G285" s="63">
        <f>G284</f>
        <v>12901017</v>
      </c>
      <c r="H285" s="63">
        <f>H284</f>
        <v>889789</v>
      </c>
      <c r="I285" s="63">
        <f>G285+H285</f>
        <v>13790806</v>
      </c>
    </row>
    <row r="286" s="1" customFormat="1" ht="12.75"/>
    <row r="287" s="1" customFormat="1" ht="12.75"/>
    <row r="288" spans="1:13" s="1" customFormat="1" ht="12.75">
      <c r="A288" s="86" t="s">
        <v>47</v>
      </c>
      <c r="B288" s="86"/>
      <c r="C288" s="86"/>
      <c r="D288" s="86"/>
      <c r="E288" s="86"/>
      <c r="F288" s="86"/>
      <c r="G288" s="86"/>
      <c r="H288" s="86"/>
      <c r="I288" s="86"/>
      <c r="J288" s="86"/>
      <c r="K288" s="86"/>
      <c r="L288" s="86"/>
      <c r="M288" s="86"/>
    </row>
    <row r="289" s="1" customFormat="1" ht="12.75">
      <c r="A289" s="28" t="s">
        <v>69</v>
      </c>
    </row>
    <row r="290" s="1" customFormat="1" ht="12.75"/>
    <row r="291" s="1" customFormat="1" ht="12.75"/>
    <row r="292" spans="1:13" s="1" customFormat="1" ht="39.75" customHeight="1">
      <c r="A292" s="90" t="s">
        <v>131</v>
      </c>
      <c r="B292" s="90" t="s">
        <v>130</v>
      </c>
      <c r="C292" s="81" t="s">
        <v>100</v>
      </c>
      <c r="D292" s="81" t="s">
        <v>239</v>
      </c>
      <c r="E292" s="81"/>
      <c r="F292" s="81" t="s">
        <v>240</v>
      </c>
      <c r="G292" s="81"/>
      <c r="H292" s="81" t="s">
        <v>241</v>
      </c>
      <c r="I292" s="81"/>
      <c r="J292" s="81" t="s">
        <v>156</v>
      </c>
      <c r="K292" s="81"/>
      <c r="L292" s="81" t="s">
        <v>242</v>
      </c>
      <c r="M292" s="81"/>
    </row>
    <row r="293" spans="1:13" s="1" customFormat="1" ht="111.75" customHeight="1">
      <c r="A293" s="91"/>
      <c r="B293" s="91"/>
      <c r="C293" s="81"/>
      <c r="D293" s="2" t="s">
        <v>102</v>
      </c>
      <c r="E293" s="2" t="s">
        <v>101</v>
      </c>
      <c r="F293" s="2" t="s">
        <v>102</v>
      </c>
      <c r="G293" s="2" t="s">
        <v>101</v>
      </c>
      <c r="H293" s="2" t="s">
        <v>102</v>
      </c>
      <c r="I293" s="2" t="s">
        <v>101</v>
      </c>
      <c r="J293" s="2" t="s">
        <v>102</v>
      </c>
      <c r="K293" s="2" t="s">
        <v>101</v>
      </c>
      <c r="L293" s="2" t="s">
        <v>102</v>
      </c>
      <c r="M293" s="2" t="s">
        <v>101</v>
      </c>
    </row>
    <row r="294" spans="1:13" s="1" customFormat="1" ht="12.75">
      <c r="A294" s="2">
        <v>1</v>
      </c>
      <c r="B294" s="2">
        <v>2</v>
      </c>
      <c r="C294" s="2">
        <v>3</v>
      </c>
      <c r="D294" s="2">
        <v>4</v>
      </c>
      <c r="E294" s="2">
        <v>5</v>
      </c>
      <c r="F294" s="2">
        <v>6</v>
      </c>
      <c r="G294" s="2">
        <v>7</v>
      </c>
      <c r="H294" s="2">
        <v>8</v>
      </c>
      <c r="I294" s="2">
        <v>9</v>
      </c>
      <c r="J294" s="2">
        <v>10</v>
      </c>
      <c r="K294" s="2">
        <v>11</v>
      </c>
      <c r="L294" s="2">
        <v>12</v>
      </c>
      <c r="M294" s="2">
        <v>13</v>
      </c>
    </row>
    <row r="295" spans="1:13" s="1" customFormat="1" ht="12.75">
      <c r="A295" s="2" t="s">
        <v>75</v>
      </c>
      <c r="B295" s="2" t="s">
        <v>75</v>
      </c>
      <c r="C295" s="2" t="s">
        <v>75</v>
      </c>
      <c r="D295" s="2" t="s">
        <v>75</v>
      </c>
      <c r="E295" s="2" t="s">
        <v>75</v>
      </c>
      <c r="F295" s="2" t="s">
        <v>75</v>
      </c>
      <c r="G295" s="2" t="s">
        <v>75</v>
      </c>
      <c r="H295" s="2" t="s">
        <v>75</v>
      </c>
      <c r="I295" s="2" t="s">
        <v>75</v>
      </c>
      <c r="J295" s="2" t="s">
        <v>75</v>
      </c>
      <c r="K295" s="2" t="s">
        <v>75</v>
      </c>
      <c r="L295" s="2" t="s">
        <v>75</v>
      </c>
      <c r="M295" s="2" t="s">
        <v>75</v>
      </c>
    </row>
    <row r="296" spans="1:13" s="1" customFormat="1" ht="12.75">
      <c r="A296" s="2" t="s">
        <v>75</v>
      </c>
      <c r="B296" s="2" t="s">
        <v>75</v>
      </c>
      <c r="C296" s="2" t="s">
        <v>75</v>
      </c>
      <c r="D296" s="2" t="s">
        <v>75</v>
      </c>
      <c r="E296" s="2" t="s">
        <v>75</v>
      </c>
      <c r="F296" s="2" t="s">
        <v>75</v>
      </c>
      <c r="G296" s="2" t="s">
        <v>75</v>
      </c>
      <c r="H296" s="2" t="s">
        <v>75</v>
      </c>
      <c r="I296" s="2" t="s">
        <v>75</v>
      </c>
      <c r="J296" s="2" t="s">
        <v>75</v>
      </c>
      <c r="K296" s="2" t="s">
        <v>75</v>
      </c>
      <c r="L296" s="2" t="s">
        <v>75</v>
      </c>
      <c r="M296" s="2" t="s">
        <v>75</v>
      </c>
    </row>
    <row r="297" s="1" customFormat="1" ht="12.75"/>
    <row r="298" s="1" customFormat="1" ht="12.75"/>
    <row r="299" spans="1:10" s="1" customFormat="1" ht="48" customHeight="1">
      <c r="A299" s="88" t="s">
        <v>245</v>
      </c>
      <c r="B299" s="88"/>
      <c r="C299" s="88"/>
      <c r="D299" s="88"/>
      <c r="E299" s="88"/>
      <c r="F299" s="88"/>
      <c r="G299" s="88"/>
      <c r="H299" s="88"/>
      <c r="I299" s="88"/>
      <c r="J299" s="88"/>
    </row>
    <row r="300" spans="1:10" s="1" customFormat="1" ht="15" customHeight="1">
      <c r="A300" s="83" t="s">
        <v>15</v>
      </c>
      <c r="B300" s="83"/>
      <c r="C300" s="83"/>
      <c r="D300" s="83"/>
      <c r="E300" s="7"/>
      <c r="F300" s="7"/>
      <c r="G300" s="7"/>
      <c r="H300" s="7"/>
      <c r="I300" s="7"/>
      <c r="J300" s="7"/>
    </row>
    <row r="301" spans="1:13" s="1" customFormat="1" ht="28.5" customHeight="1">
      <c r="A301" s="80" t="s">
        <v>16</v>
      </c>
      <c r="B301" s="80"/>
      <c r="C301" s="80"/>
      <c r="D301" s="80"/>
      <c r="E301" s="80"/>
      <c r="F301" s="80"/>
      <c r="G301" s="80"/>
      <c r="H301" s="80"/>
      <c r="I301" s="80"/>
      <c r="J301" s="80"/>
      <c r="K301" s="80"/>
      <c r="L301" s="80"/>
      <c r="M301" s="80"/>
    </row>
    <row r="302" spans="1:13" s="1" customFormat="1" ht="30.75" customHeight="1">
      <c r="A302" s="80" t="s">
        <v>17</v>
      </c>
      <c r="B302" s="80"/>
      <c r="C302" s="80"/>
      <c r="D302" s="80"/>
      <c r="E302" s="80"/>
      <c r="F302" s="80"/>
      <c r="G302" s="80"/>
      <c r="H302" s="80"/>
      <c r="I302" s="80"/>
      <c r="J302" s="80"/>
      <c r="K302" s="80"/>
      <c r="L302" s="80"/>
      <c r="M302" s="80"/>
    </row>
    <row r="303" spans="1:13" s="1" customFormat="1" ht="17.25" customHeight="1">
      <c r="A303" s="80" t="s">
        <v>18</v>
      </c>
      <c r="B303" s="80"/>
      <c r="C303" s="80"/>
      <c r="D303" s="80"/>
      <c r="E303" s="80"/>
      <c r="F303" s="80"/>
      <c r="G303" s="80"/>
      <c r="H303" s="80"/>
      <c r="I303" s="80"/>
      <c r="J303" s="80"/>
      <c r="K303" s="80"/>
      <c r="L303" s="80"/>
      <c r="M303" s="80"/>
    </row>
    <row r="304" spans="1:13" s="1" customFormat="1" ht="27" customHeight="1">
      <c r="A304" s="80" t="s">
        <v>271</v>
      </c>
      <c r="B304" s="80"/>
      <c r="C304" s="80"/>
      <c r="D304" s="80"/>
      <c r="E304" s="80"/>
      <c r="F304" s="80"/>
      <c r="G304" s="80"/>
      <c r="H304" s="80"/>
      <c r="I304" s="80"/>
      <c r="J304" s="80"/>
      <c r="K304" s="80"/>
      <c r="L304" s="80"/>
      <c r="M304" s="80"/>
    </row>
    <row r="305" spans="1:13" s="1" customFormat="1" ht="27.75" customHeight="1">
      <c r="A305" s="80" t="s">
        <v>20</v>
      </c>
      <c r="B305" s="80"/>
      <c r="C305" s="80"/>
      <c r="D305" s="80"/>
      <c r="E305" s="80"/>
      <c r="F305" s="80"/>
      <c r="G305" s="80"/>
      <c r="H305" s="80"/>
      <c r="I305" s="80"/>
      <c r="J305" s="80"/>
      <c r="K305" s="80"/>
      <c r="L305" s="80"/>
      <c r="M305" s="80"/>
    </row>
    <row r="306" spans="1:13" s="1" customFormat="1" ht="45.75" customHeight="1">
      <c r="A306" s="80" t="s">
        <v>19</v>
      </c>
      <c r="B306" s="80"/>
      <c r="C306" s="80"/>
      <c r="D306" s="80"/>
      <c r="E306" s="80"/>
      <c r="F306" s="80"/>
      <c r="G306" s="80"/>
      <c r="H306" s="80"/>
      <c r="I306" s="80"/>
      <c r="J306" s="80"/>
      <c r="K306" s="80"/>
      <c r="L306" s="80"/>
      <c r="M306" s="80"/>
    </row>
    <row r="307" spans="1:13" s="1" customFormat="1" ht="29.25" customHeight="1">
      <c r="A307" s="80" t="s">
        <v>21</v>
      </c>
      <c r="B307" s="80"/>
      <c r="C307" s="80"/>
      <c r="D307" s="80"/>
      <c r="E307" s="80"/>
      <c r="F307" s="80"/>
      <c r="G307" s="80"/>
      <c r="H307" s="80"/>
      <c r="I307" s="80"/>
      <c r="J307" s="80"/>
      <c r="K307" s="80"/>
      <c r="L307" s="80"/>
      <c r="M307" s="80"/>
    </row>
    <row r="308" spans="1:13" s="1" customFormat="1" ht="36" customHeight="1">
      <c r="A308" s="80" t="s">
        <v>22</v>
      </c>
      <c r="B308" s="80"/>
      <c r="C308" s="80"/>
      <c r="D308" s="80"/>
      <c r="E308" s="80"/>
      <c r="F308" s="80"/>
      <c r="G308" s="80"/>
      <c r="H308" s="80"/>
      <c r="I308" s="80"/>
      <c r="J308" s="80"/>
      <c r="K308" s="80"/>
      <c r="L308" s="80"/>
      <c r="M308" s="80"/>
    </row>
    <row r="309" spans="1:13" s="1" customFormat="1" ht="36" customHeight="1">
      <c r="A309" s="80" t="s">
        <v>23</v>
      </c>
      <c r="B309" s="80"/>
      <c r="C309" s="80"/>
      <c r="D309" s="80"/>
      <c r="E309" s="80"/>
      <c r="F309" s="80"/>
      <c r="G309" s="80"/>
      <c r="H309" s="80"/>
      <c r="I309" s="80"/>
      <c r="J309" s="80"/>
      <c r="K309" s="80"/>
      <c r="L309" s="80"/>
      <c r="M309" s="80"/>
    </row>
    <row r="310" spans="1:13" s="1" customFormat="1" ht="38.25" customHeight="1">
      <c r="A310" s="80" t="s">
        <v>24</v>
      </c>
      <c r="B310" s="80"/>
      <c r="C310" s="80"/>
      <c r="D310" s="80"/>
      <c r="E310" s="80"/>
      <c r="F310" s="80"/>
      <c r="G310" s="80"/>
      <c r="H310" s="80"/>
      <c r="I310" s="80"/>
      <c r="J310" s="80"/>
      <c r="K310" s="80"/>
      <c r="L310" s="80"/>
      <c r="M310" s="80"/>
    </row>
    <row r="311" spans="1:13" s="1" customFormat="1" ht="24.75" customHeight="1">
      <c r="A311" s="83" t="s">
        <v>25</v>
      </c>
      <c r="B311" s="83"/>
      <c r="C311" s="83"/>
      <c r="D311" s="83"/>
      <c r="E311" s="83"/>
      <c r="F311" s="83"/>
      <c r="G311" s="83"/>
      <c r="H311" s="83"/>
      <c r="I311" s="83"/>
      <c r="J311" s="83"/>
      <c r="K311" s="83"/>
      <c r="L311" s="83"/>
      <c r="M311" s="83"/>
    </row>
    <row r="312" spans="1:13" s="1" customFormat="1" ht="43.5" customHeight="1">
      <c r="A312" s="80" t="s">
        <v>26</v>
      </c>
      <c r="B312" s="80"/>
      <c r="C312" s="80"/>
      <c r="D312" s="80"/>
      <c r="E312" s="80"/>
      <c r="F312" s="80"/>
      <c r="G312" s="80"/>
      <c r="H312" s="80"/>
      <c r="I312" s="80"/>
      <c r="J312" s="80"/>
      <c r="K312" s="80"/>
      <c r="L312" s="80"/>
      <c r="M312" s="80"/>
    </row>
    <row r="313" spans="1:13" s="1" customFormat="1" ht="48" customHeight="1">
      <c r="A313" s="80" t="s">
        <v>28</v>
      </c>
      <c r="B313" s="80"/>
      <c r="C313" s="80"/>
      <c r="D313" s="80"/>
      <c r="E313" s="80"/>
      <c r="F313" s="80"/>
      <c r="G313" s="80"/>
      <c r="H313" s="80"/>
      <c r="I313" s="80"/>
      <c r="J313" s="80"/>
      <c r="K313" s="80"/>
      <c r="L313" s="80"/>
      <c r="M313" s="80"/>
    </row>
    <row r="314" spans="1:13" s="1" customFormat="1" ht="57" customHeight="1">
      <c r="A314" s="80" t="s">
        <v>27</v>
      </c>
      <c r="B314" s="80"/>
      <c r="C314" s="80"/>
      <c r="D314" s="80"/>
      <c r="E314" s="80"/>
      <c r="F314" s="80"/>
      <c r="G314" s="80"/>
      <c r="H314" s="80"/>
      <c r="I314" s="80"/>
      <c r="J314" s="80"/>
      <c r="K314" s="80"/>
      <c r="L314" s="80"/>
      <c r="M314" s="80"/>
    </row>
    <row r="315" spans="1:13" s="1" customFormat="1" ht="48" customHeight="1">
      <c r="A315" s="80" t="s">
        <v>29</v>
      </c>
      <c r="B315" s="80"/>
      <c r="C315" s="80"/>
      <c r="D315" s="80"/>
      <c r="E315" s="80"/>
      <c r="F315" s="80"/>
      <c r="G315" s="80"/>
      <c r="H315" s="80"/>
      <c r="I315" s="80"/>
      <c r="J315" s="80"/>
      <c r="K315" s="80"/>
      <c r="L315" s="80"/>
      <c r="M315" s="80"/>
    </row>
    <row r="316" spans="1:13" s="1" customFormat="1" ht="47.25" customHeight="1">
      <c r="A316" s="80" t="s">
        <v>30</v>
      </c>
      <c r="B316" s="80"/>
      <c r="C316" s="80"/>
      <c r="D316" s="80"/>
      <c r="E316" s="80"/>
      <c r="F316" s="80"/>
      <c r="G316" s="80"/>
      <c r="H316" s="80"/>
      <c r="I316" s="80"/>
      <c r="J316" s="80"/>
      <c r="K316" s="80"/>
      <c r="L316" s="80"/>
      <c r="M316" s="80"/>
    </row>
    <row r="317" spans="1:13" s="1" customFormat="1" ht="38.25" customHeight="1">
      <c r="A317" s="80" t="s">
        <v>31</v>
      </c>
      <c r="B317" s="80"/>
      <c r="C317" s="80"/>
      <c r="D317" s="80"/>
      <c r="E317" s="80"/>
      <c r="F317" s="80"/>
      <c r="G317" s="80"/>
      <c r="H317" s="80"/>
      <c r="I317" s="80"/>
      <c r="J317" s="80"/>
      <c r="K317" s="80"/>
      <c r="L317" s="80"/>
      <c r="M317" s="80"/>
    </row>
    <row r="318" s="1" customFormat="1" ht="12.75"/>
    <row r="319" spans="1:11" s="1" customFormat="1" ht="14.25">
      <c r="A319" s="84" t="s">
        <v>36</v>
      </c>
      <c r="B319" s="84"/>
      <c r="C319" s="84"/>
      <c r="D319" s="84"/>
      <c r="E319" s="84"/>
      <c r="F319" s="84"/>
      <c r="G319" s="84"/>
      <c r="H319" s="84"/>
      <c r="I319" s="84"/>
      <c r="J319" s="84"/>
      <c r="K319" s="84"/>
    </row>
    <row r="320" spans="1:13" s="1" customFormat="1" ht="30" customHeight="1">
      <c r="A320" s="89" t="s">
        <v>37</v>
      </c>
      <c r="B320" s="89"/>
      <c r="C320" s="89"/>
      <c r="D320" s="89"/>
      <c r="E320" s="89"/>
      <c r="F320" s="89"/>
      <c r="G320" s="89"/>
      <c r="H320" s="89"/>
      <c r="I320" s="89"/>
      <c r="J320" s="89"/>
      <c r="K320" s="89"/>
      <c r="L320" s="89"/>
      <c r="M320" s="89"/>
    </row>
    <row r="321" s="1" customFormat="1" ht="12.75"/>
    <row r="322" spans="1:12" s="1" customFormat="1" ht="12.75">
      <c r="A322" s="85" t="s">
        <v>38</v>
      </c>
      <c r="B322" s="85"/>
      <c r="C322" s="85"/>
      <c r="D322" s="85"/>
      <c r="E322" s="85"/>
      <c r="F322" s="85"/>
      <c r="G322" s="85"/>
      <c r="H322" s="85"/>
      <c r="I322" s="85"/>
      <c r="J322" s="85"/>
      <c r="K322" s="85"/>
      <c r="L322" s="85"/>
    </row>
    <row r="323" s="1" customFormat="1" ht="12.75"/>
    <row r="324" s="1" customFormat="1" ht="12.75">
      <c r="A324" s="1" t="s">
        <v>225</v>
      </c>
    </row>
    <row r="325" s="1" customFormat="1" ht="12.75"/>
    <row r="326" s="1" customFormat="1" ht="12.75">
      <c r="A326" s="1" t="s">
        <v>39</v>
      </c>
    </row>
    <row r="327" s="1" customFormat="1" ht="12.75"/>
    <row r="328" s="1" customFormat="1" ht="12.75"/>
    <row r="329" s="1" customFormat="1" ht="12.75"/>
    <row r="330" s="1" customFormat="1" ht="12.75"/>
    <row r="331" s="1" customFormat="1" ht="12.75"/>
    <row r="332" s="1" customFormat="1" ht="12.75"/>
    <row r="333" spans="1:10" s="1" customFormat="1" ht="12.75">
      <c r="A333" s="88" t="s">
        <v>170</v>
      </c>
      <c r="B333" s="88"/>
      <c r="C333" s="88"/>
      <c r="D333" s="88"/>
      <c r="E333" s="88"/>
      <c r="F333" s="88"/>
      <c r="G333" s="88"/>
      <c r="H333" s="88"/>
      <c r="I333" s="88"/>
      <c r="J333" s="88"/>
    </row>
    <row r="334" spans="1:10" s="1" customFormat="1" ht="12.75">
      <c r="A334" s="88" t="s">
        <v>171</v>
      </c>
      <c r="B334" s="88"/>
      <c r="C334" s="88"/>
      <c r="D334" s="88"/>
      <c r="E334" s="88"/>
      <c r="F334" s="88"/>
      <c r="G334" s="88"/>
      <c r="H334" s="88"/>
      <c r="I334" s="88"/>
      <c r="J334" s="88"/>
    </row>
    <row r="335" s="1" customFormat="1" ht="12.75">
      <c r="J335" s="28" t="s">
        <v>69</v>
      </c>
    </row>
    <row r="336" s="1" customFormat="1" ht="12.75"/>
    <row r="337" spans="1:10" s="1" customFormat="1" ht="72.75" customHeight="1">
      <c r="A337" s="81" t="s">
        <v>103</v>
      </c>
      <c r="B337" s="81" t="s">
        <v>71</v>
      </c>
      <c r="C337" s="81" t="s">
        <v>104</v>
      </c>
      <c r="D337" s="81" t="s">
        <v>132</v>
      </c>
      <c r="E337" s="81" t="s">
        <v>105</v>
      </c>
      <c r="F337" s="81" t="s">
        <v>106</v>
      </c>
      <c r="G337" s="81" t="s">
        <v>133</v>
      </c>
      <c r="H337" s="81" t="s">
        <v>107</v>
      </c>
      <c r="I337" s="81"/>
      <c r="J337" s="81" t="s">
        <v>134</v>
      </c>
    </row>
    <row r="338" spans="1:10" s="1" customFormat="1" ht="38.25" customHeight="1">
      <c r="A338" s="81"/>
      <c r="B338" s="81"/>
      <c r="C338" s="81"/>
      <c r="D338" s="81"/>
      <c r="E338" s="81"/>
      <c r="F338" s="81"/>
      <c r="G338" s="81"/>
      <c r="H338" s="2" t="s">
        <v>108</v>
      </c>
      <c r="I338" s="2" t="s">
        <v>109</v>
      </c>
      <c r="J338" s="81"/>
    </row>
    <row r="339" spans="1:10" s="1" customFormat="1" ht="12.75">
      <c r="A339" s="2">
        <v>1</v>
      </c>
      <c r="B339" s="2">
        <v>2</v>
      </c>
      <c r="C339" s="2">
        <v>3</v>
      </c>
      <c r="D339" s="2">
        <v>4</v>
      </c>
      <c r="E339" s="2">
        <v>5</v>
      </c>
      <c r="F339" s="2">
        <v>6</v>
      </c>
      <c r="G339" s="2">
        <v>7</v>
      </c>
      <c r="H339" s="2">
        <v>8</v>
      </c>
      <c r="I339" s="2">
        <v>9</v>
      </c>
      <c r="J339" s="2">
        <v>10</v>
      </c>
    </row>
    <row r="340" spans="1:10" s="1" customFormat="1" ht="15.75">
      <c r="A340" s="4">
        <v>2111</v>
      </c>
      <c r="B340" s="38" t="s">
        <v>144</v>
      </c>
      <c r="C340" s="62">
        <f>2010000+1640568</f>
        <v>3650568</v>
      </c>
      <c r="D340" s="62">
        <f aca="true" t="shared" si="19" ref="D340:D345">C60</f>
        <v>3645029.4299999997</v>
      </c>
      <c r="E340" s="62">
        <v>0</v>
      </c>
      <c r="F340" s="62">
        <v>0</v>
      </c>
      <c r="G340" s="62">
        <v>0</v>
      </c>
      <c r="H340" s="62">
        <v>0</v>
      </c>
      <c r="I340" s="62">
        <v>0</v>
      </c>
      <c r="J340" s="62">
        <f>D340</f>
        <v>3645029.4299999997</v>
      </c>
    </row>
    <row r="341" spans="1:10" s="1" customFormat="1" ht="13.5" customHeight="1">
      <c r="A341" s="4">
        <v>2120</v>
      </c>
      <c r="B341" s="38" t="s">
        <v>145</v>
      </c>
      <c r="C341" s="62">
        <f>445429+351725</f>
        <v>797154</v>
      </c>
      <c r="D341" s="62">
        <f t="shared" si="19"/>
        <v>797154</v>
      </c>
      <c r="E341" s="62">
        <v>0</v>
      </c>
      <c r="F341" s="62">
        <v>0</v>
      </c>
      <c r="G341" s="62">
        <v>0</v>
      </c>
      <c r="H341" s="62">
        <v>0</v>
      </c>
      <c r="I341" s="62">
        <v>0</v>
      </c>
      <c r="J341" s="62">
        <f aca="true" t="shared" si="20" ref="J341:J350">D341</f>
        <v>797154</v>
      </c>
    </row>
    <row r="342" spans="1:10" s="1" customFormat="1" ht="26.25" customHeight="1">
      <c r="A342" s="4">
        <v>2210</v>
      </c>
      <c r="B342" s="38" t="s">
        <v>146</v>
      </c>
      <c r="C342" s="62">
        <f>230490+136434</f>
        <v>366924</v>
      </c>
      <c r="D342" s="62">
        <f t="shared" si="19"/>
        <v>366924</v>
      </c>
      <c r="E342" s="62">
        <v>0</v>
      </c>
      <c r="F342" s="62">
        <v>0</v>
      </c>
      <c r="G342" s="62">
        <v>0</v>
      </c>
      <c r="H342" s="62">
        <v>0</v>
      </c>
      <c r="I342" s="62">
        <v>0</v>
      </c>
      <c r="J342" s="62">
        <f t="shared" si="20"/>
        <v>366924</v>
      </c>
    </row>
    <row r="343" spans="1:10" s="1" customFormat="1" ht="13.5" customHeight="1">
      <c r="A343" s="4">
        <v>2220</v>
      </c>
      <c r="B343" s="38" t="s">
        <v>147</v>
      </c>
      <c r="C343" s="62">
        <f>61300+37000</f>
        <v>98300</v>
      </c>
      <c r="D343" s="62">
        <f t="shared" si="19"/>
        <v>98300</v>
      </c>
      <c r="E343" s="62">
        <v>0</v>
      </c>
      <c r="F343" s="62">
        <v>0</v>
      </c>
      <c r="G343" s="62">
        <v>0</v>
      </c>
      <c r="H343" s="62">
        <v>0</v>
      </c>
      <c r="I343" s="62">
        <v>0</v>
      </c>
      <c r="J343" s="62">
        <f t="shared" si="20"/>
        <v>98300</v>
      </c>
    </row>
    <row r="344" spans="1:10" s="1" customFormat="1" ht="15.75">
      <c r="A344" s="4">
        <v>2230</v>
      </c>
      <c r="B344" s="38" t="s">
        <v>148</v>
      </c>
      <c r="C344" s="62">
        <f>193080+142900</f>
        <v>335980</v>
      </c>
      <c r="D344" s="62">
        <f t="shared" si="19"/>
        <v>335980</v>
      </c>
      <c r="E344" s="62">
        <v>0</v>
      </c>
      <c r="F344" s="62">
        <v>0</v>
      </c>
      <c r="G344" s="62">
        <v>0</v>
      </c>
      <c r="H344" s="62">
        <v>0</v>
      </c>
      <c r="I344" s="62">
        <v>0</v>
      </c>
      <c r="J344" s="62">
        <f t="shared" si="20"/>
        <v>335980</v>
      </c>
    </row>
    <row r="345" spans="1:10" s="1" customFormat="1" ht="15.75">
      <c r="A345" s="4">
        <v>2240</v>
      </c>
      <c r="B345" s="38" t="s">
        <v>149</v>
      </c>
      <c r="C345" s="62">
        <f>312461+53388</f>
        <v>365849</v>
      </c>
      <c r="D345" s="62">
        <f t="shared" si="19"/>
        <v>365848.32</v>
      </c>
      <c r="E345" s="62">
        <v>0</v>
      </c>
      <c r="F345" s="62">
        <v>0</v>
      </c>
      <c r="G345" s="62">
        <v>0</v>
      </c>
      <c r="H345" s="62">
        <v>0</v>
      </c>
      <c r="I345" s="62">
        <v>0</v>
      </c>
      <c r="J345" s="62">
        <f t="shared" si="20"/>
        <v>365848.32</v>
      </c>
    </row>
    <row r="346" spans="1:10" s="1" customFormat="1" ht="15.75">
      <c r="A346" s="4">
        <v>2272</v>
      </c>
      <c r="B346" s="38" t="s">
        <v>150</v>
      </c>
      <c r="C346" s="62">
        <f>14920+19385</f>
        <v>34305</v>
      </c>
      <c r="D346" s="62">
        <f>C67</f>
        <v>34298.19</v>
      </c>
      <c r="E346" s="62">
        <v>0</v>
      </c>
      <c r="F346" s="62">
        <v>0</v>
      </c>
      <c r="G346" s="62">
        <v>0</v>
      </c>
      <c r="H346" s="62">
        <v>0</v>
      </c>
      <c r="I346" s="62">
        <v>0</v>
      </c>
      <c r="J346" s="62">
        <f t="shared" si="20"/>
        <v>34298.19</v>
      </c>
    </row>
    <row r="347" spans="1:10" s="1" customFormat="1" ht="15.75">
      <c r="A347" s="4">
        <v>2273</v>
      </c>
      <c r="B347" s="38" t="s">
        <v>151</v>
      </c>
      <c r="C347" s="62">
        <f>83469+60734</f>
        <v>144203</v>
      </c>
      <c r="D347" s="62">
        <f>C68</f>
        <v>133818.02</v>
      </c>
      <c r="E347" s="62">
        <v>0</v>
      </c>
      <c r="F347" s="62">
        <v>0</v>
      </c>
      <c r="G347" s="62">
        <v>0</v>
      </c>
      <c r="H347" s="62">
        <v>0</v>
      </c>
      <c r="I347" s="62">
        <v>0</v>
      </c>
      <c r="J347" s="62">
        <f t="shared" si="20"/>
        <v>133818.02</v>
      </c>
    </row>
    <row r="348" spans="1:10" s="1" customFormat="1" ht="15.75">
      <c r="A348" s="4">
        <v>2274</v>
      </c>
      <c r="B348" s="38" t="s">
        <v>152</v>
      </c>
      <c r="C348" s="62">
        <f>214051+139066</f>
        <v>353117</v>
      </c>
      <c r="D348" s="62">
        <f>C69</f>
        <v>341113.97</v>
      </c>
      <c r="E348" s="62">
        <v>0</v>
      </c>
      <c r="F348" s="62">
        <v>0</v>
      </c>
      <c r="G348" s="62">
        <v>0</v>
      </c>
      <c r="H348" s="62">
        <v>0</v>
      </c>
      <c r="I348" s="62">
        <v>0</v>
      </c>
      <c r="J348" s="62">
        <f t="shared" si="20"/>
        <v>341113.97</v>
      </c>
    </row>
    <row r="349" spans="1:10" s="1" customFormat="1" ht="38.25">
      <c r="A349" s="4">
        <v>2282</v>
      </c>
      <c r="B349" s="38" t="s">
        <v>153</v>
      </c>
      <c r="C349" s="62">
        <v>1800</v>
      </c>
      <c r="D349" s="62">
        <f>C71</f>
        <v>1800</v>
      </c>
      <c r="E349" s="62">
        <v>0</v>
      </c>
      <c r="F349" s="62">
        <v>0</v>
      </c>
      <c r="G349" s="62">
        <v>0</v>
      </c>
      <c r="H349" s="62">
        <v>0</v>
      </c>
      <c r="I349" s="62">
        <v>0</v>
      </c>
      <c r="J349" s="62">
        <f t="shared" si="20"/>
        <v>1800</v>
      </c>
    </row>
    <row r="350" spans="1:10" s="1" customFormat="1" ht="15.75" hidden="1">
      <c r="A350" s="4">
        <v>2800</v>
      </c>
      <c r="B350" s="38" t="s">
        <v>154</v>
      </c>
      <c r="C350" s="62"/>
      <c r="D350" s="62">
        <f>C72</f>
        <v>0</v>
      </c>
      <c r="E350" s="62">
        <v>0</v>
      </c>
      <c r="F350" s="62">
        <v>0</v>
      </c>
      <c r="G350" s="62">
        <v>0</v>
      </c>
      <c r="H350" s="62">
        <v>0</v>
      </c>
      <c r="I350" s="62">
        <v>0</v>
      </c>
      <c r="J350" s="62">
        <f t="shared" si="20"/>
        <v>0</v>
      </c>
    </row>
    <row r="351" spans="1:10" s="37" customFormat="1" ht="15.75">
      <c r="A351" s="14" t="s">
        <v>75</v>
      </c>
      <c r="B351" s="14" t="s">
        <v>79</v>
      </c>
      <c r="C351" s="63">
        <f>C340+C341+C342+C343+C344+C345+C346+C347+C348+C349+C350</f>
        <v>6148200</v>
      </c>
      <c r="D351" s="63">
        <f>D340+D341+D342+D343+D344+D345+D346+D347+D348+D349+D350</f>
        <v>6120265.93</v>
      </c>
      <c r="E351" s="62">
        <v>0</v>
      </c>
      <c r="F351" s="62">
        <v>0</v>
      </c>
      <c r="G351" s="62">
        <v>0</v>
      </c>
      <c r="H351" s="62">
        <v>0</v>
      </c>
      <c r="I351" s="62">
        <v>0</v>
      </c>
      <c r="J351" s="63">
        <f>J340+J341+J342+J343+J344+J345+J346+J347+J348+J349+J350</f>
        <v>6120265.93</v>
      </c>
    </row>
    <row r="352" spans="1:10" s="37" customFormat="1" ht="12.75">
      <c r="A352" s="58"/>
      <c r="B352" s="58"/>
      <c r="C352" s="60"/>
      <c r="D352" s="60"/>
      <c r="E352" s="61"/>
      <c r="F352" s="61"/>
      <c r="G352" s="61"/>
      <c r="H352" s="61"/>
      <c r="I352" s="61"/>
      <c r="J352" s="60"/>
    </row>
    <row r="353" s="1" customFormat="1" ht="12.75"/>
    <row r="354" spans="1:12" s="1" customFormat="1" ht="12.75">
      <c r="A354" s="86" t="s">
        <v>172</v>
      </c>
      <c r="B354" s="86"/>
      <c r="C354" s="86"/>
      <c r="D354" s="86"/>
      <c r="E354" s="86"/>
      <c r="F354" s="86"/>
      <c r="G354" s="86"/>
      <c r="H354" s="86"/>
      <c r="I354" s="86"/>
      <c r="J354" s="86"/>
      <c r="K354" s="86"/>
      <c r="L354" s="86"/>
    </row>
    <row r="355" s="1" customFormat="1" ht="12.75">
      <c r="L355" s="28" t="s">
        <v>69</v>
      </c>
    </row>
    <row r="356" spans="1:12" s="1" customFormat="1" ht="12.75">
      <c r="A356" s="81" t="s">
        <v>103</v>
      </c>
      <c r="B356" s="81" t="s">
        <v>71</v>
      </c>
      <c r="C356" s="81" t="s">
        <v>58</v>
      </c>
      <c r="D356" s="81"/>
      <c r="E356" s="81"/>
      <c r="F356" s="81"/>
      <c r="G356" s="81"/>
      <c r="H356" s="81" t="s">
        <v>59</v>
      </c>
      <c r="I356" s="81"/>
      <c r="J356" s="81"/>
      <c r="K356" s="81"/>
      <c r="L356" s="81"/>
    </row>
    <row r="357" spans="1:12" s="1" customFormat="1" ht="150.75" customHeight="1">
      <c r="A357" s="81"/>
      <c r="B357" s="81"/>
      <c r="C357" s="81" t="s">
        <v>110</v>
      </c>
      <c r="D357" s="81" t="s">
        <v>111</v>
      </c>
      <c r="E357" s="81" t="s">
        <v>112</v>
      </c>
      <c r="F357" s="81"/>
      <c r="G357" s="81" t="s">
        <v>135</v>
      </c>
      <c r="H357" s="81" t="s">
        <v>113</v>
      </c>
      <c r="I357" s="81" t="s">
        <v>136</v>
      </c>
      <c r="J357" s="81" t="s">
        <v>112</v>
      </c>
      <c r="K357" s="81"/>
      <c r="L357" s="81" t="s">
        <v>137</v>
      </c>
    </row>
    <row r="358" spans="1:12" s="1" customFormat="1" ht="25.5">
      <c r="A358" s="81"/>
      <c r="B358" s="81"/>
      <c r="C358" s="81"/>
      <c r="D358" s="81"/>
      <c r="E358" s="2" t="s">
        <v>108</v>
      </c>
      <c r="F358" s="2" t="s">
        <v>109</v>
      </c>
      <c r="G358" s="81"/>
      <c r="H358" s="81"/>
      <c r="I358" s="81"/>
      <c r="J358" s="2" t="s">
        <v>108</v>
      </c>
      <c r="K358" s="2" t="s">
        <v>109</v>
      </c>
      <c r="L358" s="81"/>
    </row>
    <row r="359" spans="1:12" s="1" customFormat="1" ht="12.75">
      <c r="A359" s="2">
        <v>1</v>
      </c>
      <c r="B359" s="2">
        <v>2</v>
      </c>
      <c r="C359" s="2">
        <v>3</v>
      </c>
      <c r="D359" s="2">
        <v>4</v>
      </c>
      <c r="E359" s="2">
        <v>5</v>
      </c>
      <c r="F359" s="2">
        <v>6</v>
      </c>
      <c r="G359" s="2">
        <v>7</v>
      </c>
      <c r="H359" s="2">
        <v>8</v>
      </c>
      <c r="I359" s="2">
        <v>9</v>
      </c>
      <c r="J359" s="2">
        <v>10</v>
      </c>
      <c r="K359" s="2">
        <v>11</v>
      </c>
      <c r="L359" s="2">
        <v>12</v>
      </c>
    </row>
    <row r="360" spans="1:12" s="1" customFormat="1" ht="15.75">
      <c r="A360" s="4">
        <v>2111</v>
      </c>
      <c r="B360" s="38" t="s">
        <v>144</v>
      </c>
      <c r="C360" s="62">
        <v>4738901</v>
      </c>
      <c r="D360" s="62"/>
      <c r="E360" s="62"/>
      <c r="F360" s="62"/>
      <c r="G360" s="62">
        <f>C360</f>
        <v>4738901</v>
      </c>
      <c r="H360" s="62">
        <f aca="true" t="shared" si="21" ref="H360:H365">K60</f>
        <v>7289517</v>
      </c>
      <c r="I360" s="62"/>
      <c r="J360" s="62"/>
      <c r="K360" s="62"/>
      <c r="L360" s="62">
        <f>H360</f>
        <v>7289517</v>
      </c>
    </row>
    <row r="361" spans="1:12" s="1" customFormat="1" ht="15.75">
      <c r="A361" s="4">
        <v>2120</v>
      </c>
      <c r="B361" s="38" t="s">
        <v>145</v>
      </c>
      <c r="C361" s="62">
        <v>1020591</v>
      </c>
      <c r="D361" s="62"/>
      <c r="E361" s="62"/>
      <c r="F361" s="62"/>
      <c r="G361" s="62">
        <f aca="true" t="shared" si="22" ref="G361:G372">C361</f>
        <v>1020591</v>
      </c>
      <c r="H361" s="62">
        <f t="shared" si="21"/>
        <v>1618498</v>
      </c>
      <c r="I361" s="62"/>
      <c r="J361" s="62"/>
      <c r="K361" s="62"/>
      <c r="L361" s="62">
        <f aca="true" t="shared" si="23" ref="L361:L372">H361</f>
        <v>1618498</v>
      </c>
    </row>
    <row r="362" spans="1:12" s="1" customFormat="1" ht="15.75">
      <c r="A362" s="4">
        <v>2210</v>
      </c>
      <c r="B362" s="38" t="s">
        <v>146</v>
      </c>
      <c r="C362" s="62">
        <v>1084002</v>
      </c>
      <c r="D362" s="62"/>
      <c r="E362" s="62"/>
      <c r="F362" s="62"/>
      <c r="G362" s="62">
        <f t="shared" si="22"/>
        <v>1084002</v>
      </c>
      <c r="H362" s="62">
        <f t="shared" si="21"/>
        <v>761299</v>
      </c>
      <c r="I362" s="62"/>
      <c r="J362" s="62"/>
      <c r="K362" s="62"/>
      <c r="L362" s="62">
        <f t="shared" si="23"/>
        <v>761299</v>
      </c>
    </row>
    <row r="363" spans="1:12" s="1" customFormat="1" ht="15.75">
      <c r="A363" s="4">
        <v>2220</v>
      </c>
      <c r="B363" s="38" t="s">
        <v>147</v>
      </c>
      <c r="C363" s="62">
        <v>100000</v>
      </c>
      <c r="D363" s="62"/>
      <c r="E363" s="62"/>
      <c r="F363" s="62"/>
      <c r="G363" s="62">
        <f t="shared" si="22"/>
        <v>100000</v>
      </c>
      <c r="H363" s="62">
        <f t="shared" si="21"/>
        <v>111000</v>
      </c>
      <c r="I363" s="62"/>
      <c r="J363" s="62"/>
      <c r="K363" s="62"/>
      <c r="L363" s="62">
        <f t="shared" si="23"/>
        <v>111000</v>
      </c>
    </row>
    <row r="364" spans="1:12" s="1" customFormat="1" ht="15.75">
      <c r="A364" s="4">
        <v>2230</v>
      </c>
      <c r="B364" s="38" t="s">
        <v>148</v>
      </c>
      <c r="C364" s="62">
        <v>442900</v>
      </c>
      <c r="D364" s="62"/>
      <c r="E364" s="62"/>
      <c r="F364" s="62"/>
      <c r="G364" s="62">
        <f t="shared" si="22"/>
        <v>442900</v>
      </c>
      <c r="H364" s="62">
        <f t="shared" si="21"/>
        <v>485463</v>
      </c>
      <c r="I364" s="62"/>
      <c r="J364" s="62"/>
      <c r="K364" s="62"/>
      <c r="L364" s="62">
        <f t="shared" si="23"/>
        <v>485463</v>
      </c>
    </row>
    <row r="365" spans="1:12" s="1" customFormat="1" ht="15.75">
      <c r="A365" s="4">
        <v>2240</v>
      </c>
      <c r="B365" s="38" t="s">
        <v>149</v>
      </c>
      <c r="C365" s="62">
        <v>581926</v>
      </c>
      <c r="D365" s="62"/>
      <c r="E365" s="62"/>
      <c r="F365" s="62"/>
      <c r="G365" s="62">
        <f t="shared" si="22"/>
        <v>581926</v>
      </c>
      <c r="H365" s="62">
        <f t="shared" si="21"/>
        <v>546885</v>
      </c>
      <c r="I365" s="62"/>
      <c r="J365" s="62"/>
      <c r="K365" s="62"/>
      <c r="L365" s="62">
        <f t="shared" si="23"/>
        <v>546885</v>
      </c>
    </row>
    <row r="366" spans="1:12" s="1" customFormat="1" ht="15.75">
      <c r="A366" s="4">
        <v>2250</v>
      </c>
      <c r="B366" s="38" t="s">
        <v>179</v>
      </c>
      <c r="C366" s="62">
        <v>12000</v>
      </c>
      <c r="D366" s="62"/>
      <c r="E366" s="62"/>
      <c r="F366" s="62"/>
      <c r="G366" s="62">
        <f t="shared" si="22"/>
        <v>12000</v>
      </c>
      <c r="H366" s="62">
        <f aca="true" t="shared" si="24" ref="H366:H372">K66</f>
        <v>60000</v>
      </c>
      <c r="I366" s="62"/>
      <c r="J366" s="62"/>
      <c r="K366" s="62"/>
      <c r="L366" s="62">
        <f t="shared" si="23"/>
        <v>60000</v>
      </c>
    </row>
    <row r="367" spans="1:12" s="1" customFormat="1" ht="15.75">
      <c r="A367" s="4">
        <v>2272</v>
      </c>
      <c r="B367" s="38" t="s">
        <v>150</v>
      </c>
      <c r="C367" s="62">
        <v>43972</v>
      </c>
      <c r="D367" s="62"/>
      <c r="E367" s="62"/>
      <c r="F367" s="62"/>
      <c r="G367" s="62">
        <f t="shared" si="22"/>
        <v>43972</v>
      </c>
      <c r="H367" s="62">
        <f t="shared" si="24"/>
        <v>82291</v>
      </c>
      <c r="I367" s="62"/>
      <c r="J367" s="62"/>
      <c r="K367" s="62"/>
      <c r="L367" s="62">
        <f t="shared" si="23"/>
        <v>82291</v>
      </c>
    </row>
    <row r="368" spans="1:12" s="1" customFormat="1" ht="15.75">
      <c r="A368" s="4">
        <v>2273</v>
      </c>
      <c r="B368" s="38" t="s">
        <v>151</v>
      </c>
      <c r="C368" s="62">
        <v>164213</v>
      </c>
      <c r="D368" s="62"/>
      <c r="E368" s="62"/>
      <c r="F368" s="62"/>
      <c r="G368" s="62">
        <f t="shared" si="22"/>
        <v>164213</v>
      </c>
      <c r="H368" s="62">
        <f t="shared" si="24"/>
        <v>268704</v>
      </c>
      <c r="I368" s="62"/>
      <c r="J368" s="62"/>
      <c r="K368" s="62"/>
      <c r="L368" s="62">
        <f t="shared" si="23"/>
        <v>268704</v>
      </c>
    </row>
    <row r="369" spans="1:12" s="1" customFormat="1" ht="15.75">
      <c r="A369" s="4">
        <v>2274</v>
      </c>
      <c r="B369" s="38" t="s">
        <v>152</v>
      </c>
      <c r="C369" s="62">
        <v>343560</v>
      </c>
      <c r="D369" s="62"/>
      <c r="E369" s="62"/>
      <c r="F369" s="62"/>
      <c r="G369" s="62">
        <f t="shared" si="22"/>
        <v>343560</v>
      </c>
      <c r="H369" s="62">
        <f t="shared" si="24"/>
        <v>286542</v>
      </c>
      <c r="I369" s="62"/>
      <c r="J369" s="62"/>
      <c r="K369" s="62"/>
      <c r="L369" s="62">
        <f t="shared" si="23"/>
        <v>286542</v>
      </c>
    </row>
    <row r="370" spans="1:12" s="1" customFormat="1" ht="25.5">
      <c r="A370" s="4">
        <v>2275</v>
      </c>
      <c r="B370" s="38" t="s">
        <v>219</v>
      </c>
      <c r="C370" s="62">
        <v>300</v>
      </c>
      <c r="D370" s="62"/>
      <c r="E370" s="62"/>
      <c r="F370" s="62"/>
      <c r="G370" s="62">
        <f t="shared" si="22"/>
        <v>300</v>
      </c>
      <c r="H370" s="62">
        <f t="shared" si="24"/>
        <v>15664</v>
      </c>
      <c r="I370" s="62"/>
      <c r="J370" s="62"/>
      <c r="K370" s="62"/>
      <c r="L370" s="62">
        <f t="shared" si="23"/>
        <v>15664</v>
      </c>
    </row>
    <row r="371" spans="1:12" s="1" customFormat="1" ht="38.25">
      <c r="A371" s="4">
        <v>2282</v>
      </c>
      <c r="B371" s="38" t="s">
        <v>153</v>
      </c>
      <c r="C371" s="62">
        <v>17100</v>
      </c>
      <c r="D371" s="62"/>
      <c r="E371" s="62"/>
      <c r="F371" s="62"/>
      <c r="G371" s="62">
        <f t="shared" si="22"/>
        <v>17100</v>
      </c>
      <c r="H371" s="62">
        <f t="shared" si="24"/>
        <v>20100</v>
      </c>
      <c r="I371" s="62"/>
      <c r="J371" s="62"/>
      <c r="K371" s="62"/>
      <c r="L371" s="62">
        <f t="shared" si="23"/>
        <v>20100</v>
      </c>
    </row>
    <row r="372" spans="1:12" s="1" customFormat="1" ht="15.75">
      <c r="A372" s="4">
        <v>2800</v>
      </c>
      <c r="B372" s="38" t="s">
        <v>154</v>
      </c>
      <c r="C372" s="62"/>
      <c r="D372" s="62"/>
      <c r="E372" s="62"/>
      <c r="F372" s="62"/>
      <c r="G372" s="62">
        <f t="shared" si="22"/>
        <v>0</v>
      </c>
      <c r="H372" s="62">
        <f t="shared" si="24"/>
        <v>16937</v>
      </c>
      <c r="I372" s="62"/>
      <c r="J372" s="62"/>
      <c r="K372" s="62"/>
      <c r="L372" s="62">
        <f t="shared" si="23"/>
        <v>16937</v>
      </c>
    </row>
    <row r="373" spans="1:12" s="37" customFormat="1" ht="15.75">
      <c r="A373" s="14" t="s">
        <v>75</v>
      </c>
      <c r="B373" s="14" t="s">
        <v>79</v>
      </c>
      <c r="C373" s="63">
        <f>C360+C361+C362+C363+C364+C365+C366+C367+C368+C369+C370+C371</f>
        <v>8549465</v>
      </c>
      <c r="D373" s="63" t="s">
        <v>75</v>
      </c>
      <c r="E373" s="63" t="s">
        <v>75</v>
      </c>
      <c r="F373" s="63" t="s">
        <v>75</v>
      </c>
      <c r="G373" s="63">
        <f>G360+G361+G362+G363+G364+G365+G366+G367+G368+G369+G370+G371</f>
        <v>8549465</v>
      </c>
      <c r="H373" s="63">
        <f>H360+H361+H362+H363+H364+H365+H367+H368+H369+H371+H370+H366+H372</f>
        <v>11562900</v>
      </c>
      <c r="I373" s="63" t="s">
        <v>75</v>
      </c>
      <c r="J373" s="63" t="s">
        <v>75</v>
      </c>
      <c r="K373" s="63" t="s">
        <v>75</v>
      </c>
      <c r="L373" s="63">
        <f>L360+L361+L362+L363+L364+L365+L367+L368+L369+L371+L370+L366+L372</f>
        <v>11562900</v>
      </c>
    </row>
    <row r="374" s="1" customFormat="1" ht="12.75"/>
    <row r="375" s="1" customFormat="1" ht="12.75"/>
    <row r="376" s="1" customFormat="1" ht="12.75"/>
    <row r="377" s="1" customFormat="1" ht="12.75"/>
    <row r="378" spans="1:9" s="1" customFormat="1" ht="12.75">
      <c r="A378" s="86" t="s">
        <v>173</v>
      </c>
      <c r="B378" s="86"/>
      <c r="C378" s="86"/>
      <c r="D378" s="86"/>
      <c r="E378" s="86"/>
      <c r="F378" s="86"/>
      <c r="G378" s="86"/>
      <c r="H378" s="86"/>
      <c r="I378" s="86"/>
    </row>
    <row r="379" s="1" customFormat="1" ht="12.75">
      <c r="A379" s="28" t="s">
        <v>69</v>
      </c>
    </row>
    <row r="380" s="1" customFormat="1" ht="12.75"/>
    <row r="381" s="1" customFormat="1" ht="12.75"/>
    <row r="382" spans="1:9" s="1" customFormat="1" ht="102">
      <c r="A382" s="2" t="s">
        <v>103</v>
      </c>
      <c r="B382" s="2" t="s">
        <v>71</v>
      </c>
      <c r="C382" s="2" t="s">
        <v>104</v>
      </c>
      <c r="D382" s="2" t="s">
        <v>114</v>
      </c>
      <c r="E382" s="2" t="s">
        <v>163</v>
      </c>
      <c r="F382" s="2" t="s">
        <v>174</v>
      </c>
      <c r="G382" s="2" t="s">
        <v>175</v>
      </c>
      <c r="H382" s="2" t="s">
        <v>115</v>
      </c>
      <c r="I382" s="2" t="s">
        <v>116</v>
      </c>
    </row>
    <row r="383" spans="1:9" s="1" customFormat="1" ht="12.75">
      <c r="A383" s="2">
        <v>1</v>
      </c>
      <c r="B383" s="2">
        <v>2</v>
      </c>
      <c r="C383" s="2">
        <v>3</v>
      </c>
      <c r="D383" s="2">
        <v>4</v>
      </c>
      <c r="E383" s="2">
        <v>5</v>
      </c>
      <c r="F383" s="2">
        <v>6</v>
      </c>
      <c r="G383" s="2">
        <v>7</v>
      </c>
      <c r="H383" s="2">
        <v>8</v>
      </c>
      <c r="I383" s="2">
        <v>9</v>
      </c>
    </row>
    <row r="384" spans="1:9" s="1" customFormat="1" ht="25.5">
      <c r="A384" s="14">
        <v>813241</v>
      </c>
      <c r="B384" s="48" t="s">
        <v>57</v>
      </c>
      <c r="C384" s="14"/>
      <c r="D384" s="14"/>
      <c r="E384" s="2" t="s">
        <v>75</v>
      </c>
      <c r="F384" s="2" t="s">
        <v>75</v>
      </c>
      <c r="G384" s="2" t="s">
        <v>75</v>
      </c>
      <c r="H384" s="2" t="s">
        <v>75</v>
      </c>
      <c r="I384" s="2" t="s">
        <v>75</v>
      </c>
    </row>
    <row r="385" spans="1:9" s="1" customFormat="1" ht="15.75">
      <c r="A385" s="4">
        <v>2111</v>
      </c>
      <c r="B385" s="38" t="s">
        <v>144</v>
      </c>
      <c r="C385" s="62">
        <f>C340</f>
        <v>3650568</v>
      </c>
      <c r="D385" s="62">
        <f>D340</f>
        <v>3645029.4299999997</v>
      </c>
      <c r="E385" s="2"/>
      <c r="F385" s="2"/>
      <c r="G385" s="2"/>
      <c r="H385" s="2"/>
      <c r="I385" s="2"/>
    </row>
    <row r="386" spans="1:9" s="1" customFormat="1" ht="15.75">
      <c r="A386" s="4">
        <v>2120</v>
      </c>
      <c r="B386" s="38" t="s">
        <v>145</v>
      </c>
      <c r="C386" s="62">
        <f aca="true" t="shared" si="25" ref="C386:D394">C341</f>
        <v>797154</v>
      </c>
      <c r="D386" s="62">
        <f t="shared" si="25"/>
        <v>797154</v>
      </c>
      <c r="E386" s="2"/>
      <c r="F386" s="2"/>
      <c r="G386" s="2"/>
      <c r="H386" s="2"/>
      <c r="I386" s="2"/>
    </row>
    <row r="387" spans="1:9" s="1" customFormat="1" ht="15.75">
      <c r="A387" s="4">
        <v>2210</v>
      </c>
      <c r="B387" s="38" t="s">
        <v>146</v>
      </c>
      <c r="C387" s="62">
        <f t="shared" si="25"/>
        <v>366924</v>
      </c>
      <c r="D387" s="62">
        <f t="shared" si="25"/>
        <v>366924</v>
      </c>
      <c r="E387" s="2"/>
      <c r="F387" s="2"/>
      <c r="G387" s="2"/>
      <c r="H387" s="2"/>
      <c r="I387" s="2"/>
    </row>
    <row r="388" spans="1:9" s="1" customFormat="1" ht="15.75">
      <c r="A388" s="4">
        <v>2220</v>
      </c>
      <c r="B388" s="38" t="s">
        <v>147</v>
      </c>
      <c r="C388" s="62">
        <f t="shared" si="25"/>
        <v>98300</v>
      </c>
      <c r="D388" s="62">
        <f t="shared" si="25"/>
        <v>98300</v>
      </c>
      <c r="E388" s="2"/>
      <c r="F388" s="2"/>
      <c r="G388" s="2"/>
      <c r="H388" s="2"/>
      <c r="I388" s="2"/>
    </row>
    <row r="389" spans="1:9" s="1" customFormat="1" ht="15.75">
      <c r="A389" s="4">
        <v>2230</v>
      </c>
      <c r="B389" s="38" t="s">
        <v>148</v>
      </c>
      <c r="C389" s="62">
        <f t="shared" si="25"/>
        <v>335980</v>
      </c>
      <c r="D389" s="62">
        <f t="shared" si="25"/>
        <v>335980</v>
      </c>
      <c r="E389" s="2"/>
      <c r="F389" s="2"/>
      <c r="G389" s="2"/>
      <c r="H389" s="2"/>
      <c r="I389" s="2"/>
    </row>
    <row r="390" spans="1:9" s="1" customFormat="1" ht="15.75">
      <c r="A390" s="4">
        <v>2240</v>
      </c>
      <c r="B390" s="38" t="s">
        <v>149</v>
      </c>
      <c r="C390" s="62">
        <f t="shared" si="25"/>
        <v>365849</v>
      </c>
      <c r="D390" s="62">
        <f t="shared" si="25"/>
        <v>365848.32</v>
      </c>
      <c r="E390" s="2"/>
      <c r="F390" s="2"/>
      <c r="G390" s="2"/>
      <c r="H390" s="2"/>
      <c r="I390" s="2"/>
    </row>
    <row r="391" spans="1:9" s="1" customFormat="1" ht="15.75">
      <c r="A391" s="4">
        <v>2272</v>
      </c>
      <c r="B391" s="38" t="s">
        <v>150</v>
      </c>
      <c r="C391" s="62">
        <f t="shared" si="25"/>
        <v>34305</v>
      </c>
      <c r="D391" s="62">
        <f t="shared" si="25"/>
        <v>34298.19</v>
      </c>
      <c r="E391" s="2"/>
      <c r="F391" s="2"/>
      <c r="G391" s="2"/>
      <c r="H391" s="2"/>
      <c r="I391" s="2"/>
    </row>
    <row r="392" spans="1:9" s="1" customFormat="1" ht="15.75">
      <c r="A392" s="4">
        <v>2273</v>
      </c>
      <c r="B392" s="38" t="s">
        <v>151</v>
      </c>
      <c r="C392" s="62">
        <f t="shared" si="25"/>
        <v>144203</v>
      </c>
      <c r="D392" s="62">
        <f t="shared" si="25"/>
        <v>133818.02</v>
      </c>
      <c r="E392" s="2"/>
      <c r="F392" s="2"/>
      <c r="G392" s="2"/>
      <c r="H392" s="2"/>
      <c r="I392" s="2"/>
    </row>
    <row r="393" spans="1:9" s="1" customFormat="1" ht="15.75">
      <c r="A393" s="4">
        <v>2274</v>
      </c>
      <c r="B393" s="38" t="s">
        <v>152</v>
      </c>
      <c r="C393" s="62">
        <f t="shared" si="25"/>
        <v>353117</v>
      </c>
      <c r="D393" s="62">
        <f t="shared" si="25"/>
        <v>341113.97</v>
      </c>
      <c r="E393" s="2"/>
      <c r="F393" s="2"/>
      <c r="G393" s="2"/>
      <c r="H393" s="2"/>
      <c r="I393" s="2"/>
    </row>
    <row r="394" spans="1:9" s="1" customFormat="1" ht="38.25">
      <c r="A394" s="4">
        <v>2282</v>
      </c>
      <c r="B394" s="38" t="s">
        <v>153</v>
      </c>
      <c r="C394" s="62">
        <f t="shared" si="25"/>
        <v>1800</v>
      </c>
      <c r="D394" s="62">
        <f t="shared" si="25"/>
        <v>1800</v>
      </c>
      <c r="E394" s="2"/>
      <c r="F394" s="2"/>
      <c r="G394" s="2"/>
      <c r="H394" s="2"/>
      <c r="I394" s="2"/>
    </row>
    <row r="395" spans="1:9" s="1" customFormat="1" ht="15.75" hidden="1">
      <c r="A395" s="4">
        <v>2800</v>
      </c>
      <c r="B395" s="38" t="s">
        <v>154</v>
      </c>
      <c r="C395" s="62"/>
      <c r="D395" s="62"/>
      <c r="E395" s="2"/>
      <c r="F395" s="2"/>
      <c r="G395" s="2"/>
      <c r="H395" s="2"/>
      <c r="I395" s="2"/>
    </row>
    <row r="396" spans="1:9" s="37" customFormat="1" ht="15.75">
      <c r="A396" s="14" t="s">
        <v>75</v>
      </c>
      <c r="B396" s="14" t="s">
        <v>79</v>
      </c>
      <c r="C396" s="63">
        <f>C385+C386+C387+C388+C389+C390+C391+C392+C393+C394+C395</f>
        <v>6148200</v>
      </c>
      <c r="D396" s="63">
        <f>D385+D386+D387+D388+D389+D390+D391+D392+D393+D394+D395</f>
        <v>6120265.93</v>
      </c>
      <c r="E396" s="14" t="s">
        <v>75</v>
      </c>
      <c r="F396" s="14" t="s">
        <v>75</v>
      </c>
      <c r="G396" s="14" t="s">
        <v>75</v>
      </c>
      <c r="H396" s="14" t="s">
        <v>75</v>
      </c>
      <c r="I396" s="14" t="s">
        <v>75</v>
      </c>
    </row>
    <row r="397" s="1" customFormat="1" ht="12.75"/>
    <row r="398" spans="1:9" s="1" customFormat="1" ht="12.75">
      <c r="A398" s="87" t="s">
        <v>176</v>
      </c>
      <c r="B398" s="87"/>
      <c r="C398" s="87"/>
      <c r="D398" s="87"/>
      <c r="E398" s="87"/>
      <c r="F398" s="87"/>
      <c r="G398" s="87"/>
      <c r="H398" s="87"/>
      <c r="I398" s="87"/>
    </row>
    <row r="399" spans="1:10" s="1" customFormat="1" ht="12.75">
      <c r="A399" s="87" t="s">
        <v>267</v>
      </c>
      <c r="B399" s="87"/>
      <c r="C399" s="87"/>
      <c r="D399" s="87"/>
      <c r="E399" s="87"/>
      <c r="F399" s="87"/>
      <c r="G399" s="87"/>
      <c r="H399" s="87"/>
      <c r="I399" s="87"/>
      <c r="J399" s="87"/>
    </row>
    <row r="400" spans="1:9" s="1" customFormat="1" ht="43.5" customHeight="1">
      <c r="A400" s="88" t="s">
        <v>177</v>
      </c>
      <c r="B400" s="88"/>
      <c r="C400" s="88"/>
      <c r="D400" s="88"/>
      <c r="E400" s="88"/>
      <c r="F400" s="88"/>
      <c r="G400" s="88"/>
      <c r="H400" s="88"/>
      <c r="I400" s="88"/>
    </row>
    <row r="401" spans="1:12" s="1" customFormat="1" ht="96" customHeight="1">
      <c r="A401" s="82" t="s">
        <v>269</v>
      </c>
      <c r="B401" s="82"/>
      <c r="C401" s="82"/>
      <c r="D401" s="82"/>
      <c r="E401" s="82"/>
      <c r="F401" s="82"/>
      <c r="G401" s="82"/>
      <c r="H401" s="82"/>
      <c r="I401" s="82"/>
      <c r="J401" s="82"/>
      <c r="K401" s="82"/>
      <c r="L401" s="82"/>
    </row>
    <row r="402" spans="1:15" s="1" customFormat="1" ht="132" customHeight="1">
      <c r="A402" s="82" t="s">
        <v>0</v>
      </c>
      <c r="B402" s="82"/>
      <c r="C402" s="82"/>
      <c r="D402" s="82"/>
      <c r="E402" s="82"/>
      <c r="F402" s="82"/>
      <c r="G402" s="82"/>
      <c r="H402" s="82"/>
      <c r="I402" s="82"/>
      <c r="J402" s="82"/>
      <c r="K402" s="82"/>
      <c r="L402" s="82"/>
      <c r="M402" s="82"/>
      <c r="N402" s="82"/>
      <c r="O402" s="82"/>
    </row>
    <row r="403" spans="1:12" s="1" customFormat="1" ht="323.25" customHeight="1" hidden="1">
      <c r="A403" s="89" t="s">
        <v>226</v>
      </c>
      <c r="B403" s="85"/>
      <c r="C403" s="85"/>
      <c r="D403" s="85"/>
      <c r="E403" s="85"/>
      <c r="F403" s="85"/>
      <c r="G403" s="85"/>
      <c r="H403" s="85"/>
      <c r="I403" s="85"/>
      <c r="J403" s="85"/>
      <c r="K403" s="85"/>
      <c r="L403" s="85"/>
    </row>
    <row r="404" spans="1:12" s="1" customFormat="1" ht="303.75" customHeight="1" hidden="1">
      <c r="A404" s="110" t="s">
        <v>227</v>
      </c>
      <c r="B404" s="110"/>
      <c r="C404" s="110"/>
      <c r="D404" s="110"/>
      <c r="E404" s="110"/>
      <c r="F404" s="110"/>
      <c r="G404" s="110"/>
      <c r="H404" s="110"/>
      <c r="I404" s="110"/>
      <c r="J404" s="110"/>
      <c r="K404" s="110"/>
      <c r="L404" s="110"/>
    </row>
    <row r="405" spans="1:12" s="1" customFormat="1" ht="45" customHeight="1" hidden="1">
      <c r="A405" s="106" t="s">
        <v>228</v>
      </c>
      <c r="B405" s="106"/>
      <c r="C405" s="106"/>
      <c r="D405" s="106"/>
      <c r="E405" s="106"/>
      <c r="F405" s="106"/>
      <c r="G405" s="106"/>
      <c r="H405" s="106"/>
      <c r="I405" s="106"/>
      <c r="J405" s="106"/>
      <c r="K405" s="106"/>
      <c r="L405" s="106"/>
    </row>
    <row r="406" spans="1:12" s="1" customFormat="1" ht="61.5" customHeight="1" hidden="1">
      <c r="A406" s="106" t="s">
        <v>229</v>
      </c>
      <c r="B406" s="106"/>
      <c r="C406" s="106"/>
      <c r="D406" s="106"/>
      <c r="E406" s="106"/>
      <c r="F406" s="106"/>
      <c r="G406" s="106"/>
      <c r="H406" s="106"/>
      <c r="I406" s="106"/>
      <c r="J406" s="106"/>
      <c r="K406" s="106"/>
      <c r="L406" s="106"/>
    </row>
    <row r="407" spans="1:12" s="1" customFormat="1" ht="144" customHeight="1">
      <c r="A407" s="89" t="s">
        <v>268</v>
      </c>
      <c r="B407" s="89"/>
      <c r="C407" s="89"/>
      <c r="D407" s="89"/>
      <c r="E407" s="89"/>
      <c r="F407" s="89"/>
      <c r="G407" s="89"/>
      <c r="H407" s="89"/>
      <c r="I407" s="89"/>
      <c r="J407" s="89"/>
      <c r="K407" s="89"/>
      <c r="L407" s="89"/>
    </row>
    <row r="408" spans="1:12" s="1" customFormat="1" ht="30.75" customHeight="1">
      <c r="A408" s="89" t="s">
        <v>169</v>
      </c>
      <c r="B408" s="89"/>
      <c r="C408" s="89"/>
      <c r="D408" s="89"/>
      <c r="E408" s="89"/>
      <c r="F408" s="89"/>
      <c r="G408" s="89"/>
      <c r="H408" s="89"/>
      <c r="I408" s="89"/>
      <c r="J408" s="89"/>
      <c r="K408" s="89"/>
      <c r="L408" s="89"/>
    </row>
    <row r="409" spans="1:12" s="1" customFormat="1" ht="9.75" customHeight="1">
      <c r="A409" s="13"/>
      <c r="B409" s="13"/>
      <c r="C409" s="13"/>
      <c r="D409" s="13"/>
      <c r="E409" s="13"/>
      <c r="F409" s="13"/>
      <c r="G409" s="13"/>
      <c r="H409" s="13"/>
      <c r="I409" s="13"/>
      <c r="J409" s="13"/>
      <c r="K409" s="13"/>
      <c r="L409" s="13"/>
    </row>
    <row r="410" spans="1:12" s="1" customFormat="1" ht="48" customHeight="1">
      <c r="A410" s="89" t="s">
        <v>40</v>
      </c>
      <c r="B410" s="89"/>
      <c r="C410" s="89"/>
      <c r="D410" s="89"/>
      <c r="E410" s="89"/>
      <c r="F410" s="89"/>
      <c r="G410" s="89"/>
      <c r="H410" s="89"/>
      <c r="I410" s="89"/>
      <c r="J410" s="89"/>
      <c r="K410" s="89"/>
      <c r="L410" s="89"/>
    </row>
    <row r="411" spans="1:12" s="1" customFormat="1" ht="30.75" customHeight="1">
      <c r="A411" s="89"/>
      <c r="B411" s="89"/>
      <c r="C411" s="89"/>
      <c r="D411" s="89"/>
      <c r="E411" s="89"/>
      <c r="F411" s="89"/>
      <c r="G411" s="89"/>
      <c r="H411" s="89"/>
      <c r="I411" s="89"/>
      <c r="J411" s="89"/>
      <c r="K411" s="89"/>
      <c r="L411" s="89"/>
    </row>
    <row r="412" spans="1:12" s="1" customFormat="1" ht="30.75" customHeight="1">
      <c r="A412" s="13"/>
      <c r="B412" s="13"/>
      <c r="C412" s="13"/>
      <c r="D412" s="13"/>
      <c r="E412" s="13"/>
      <c r="F412" s="13"/>
      <c r="G412" s="13"/>
      <c r="H412" s="13"/>
      <c r="I412" s="13"/>
      <c r="J412" s="13"/>
      <c r="K412" s="13"/>
      <c r="L412" s="13"/>
    </row>
    <row r="413" spans="1:12" s="1" customFormat="1" ht="30.75" customHeight="1">
      <c r="A413" s="13"/>
      <c r="B413" s="13"/>
      <c r="C413" s="13"/>
      <c r="D413" s="13"/>
      <c r="E413" s="13"/>
      <c r="F413" s="13"/>
      <c r="G413" s="13"/>
      <c r="H413" s="13"/>
      <c r="I413" s="13"/>
      <c r="J413" s="13"/>
      <c r="K413" s="13"/>
      <c r="L413" s="13"/>
    </row>
    <row r="414" spans="1:9" s="1" customFormat="1" ht="43.5" customHeight="1">
      <c r="A414" s="86" t="s">
        <v>48</v>
      </c>
      <c r="B414" s="86"/>
      <c r="C414" s="8"/>
      <c r="D414" s="9"/>
      <c r="G414" s="108" t="s">
        <v>41</v>
      </c>
      <c r="H414" s="108"/>
      <c r="I414" s="108"/>
    </row>
    <row r="415" spans="1:9" s="1" customFormat="1" ht="15" customHeight="1">
      <c r="A415" s="6"/>
      <c r="B415" s="6"/>
      <c r="C415" s="8"/>
      <c r="D415" s="10"/>
      <c r="G415" s="11"/>
      <c r="H415" s="11"/>
      <c r="I415" s="11"/>
    </row>
    <row r="416" spans="1:9" s="1" customFormat="1" ht="12.75">
      <c r="A416" s="6"/>
      <c r="B416" s="12"/>
      <c r="D416" s="8" t="s">
        <v>117</v>
      </c>
      <c r="G416" s="107" t="s">
        <v>118</v>
      </c>
      <c r="H416" s="107"/>
      <c r="I416" s="107"/>
    </row>
    <row r="417" spans="1:9" s="1" customFormat="1" ht="15" customHeight="1">
      <c r="A417" s="86" t="s">
        <v>164</v>
      </c>
      <c r="B417" s="86"/>
      <c r="C417" s="8"/>
      <c r="D417" s="9"/>
      <c r="G417" s="108" t="s">
        <v>42</v>
      </c>
      <c r="H417" s="108"/>
      <c r="I417" s="108"/>
    </row>
    <row r="418" spans="1:9" s="1" customFormat="1" ht="12.75">
      <c r="A418" s="7"/>
      <c r="B418" s="8"/>
      <c r="C418" s="8"/>
      <c r="D418" s="8" t="s">
        <v>117</v>
      </c>
      <c r="G418" s="105" t="s">
        <v>118</v>
      </c>
      <c r="H418" s="105"/>
      <c r="I418" s="105"/>
    </row>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sheetData>
  <sheetProtection/>
  <mergeCells count="214">
    <mergeCell ref="A195:J195"/>
    <mergeCell ref="A234:K234"/>
    <mergeCell ref="R7:S7"/>
    <mergeCell ref="A8:G8"/>
    <mergeCell ref="J8:L8"/>
    <mergeCell ref="N8:P8"/>
    <mergeCell ref="R8:S8"/>
    <mergeCell ref="K129:N129"/>
    <mergeCell ref="A154:M154"/>
    <mergeCell ref="A157:A158"/>
    <mergeCell ref="A417:B417"/>
    <mergeCell ref="A406:L406"/>
    <mergeCell ref="C357:C358"/>
    <mergeCell ref="J10:L10"/>
    <mergeCell ref="D12:E12"/>
    <mergeCell ref="G12:H12"/>
    <mergeCell ref="A404:L404"/>
    <mergeCell ref="A403:L403"/>
    <mergeCell ref="A401:L401"/>
    <mergeCell ref="A399:J399"/>
    <mergeCell ref="H198:J198"/>
    <mergeCell ref="D198:D199"/>
    <mergeCell ref="E198:G198"/>
    <mergeCell ref="A400:I400"/>
    <mergeCell ref="D237:E237"/>
    <mergeCell ref="A250:P250"/>
    <mergeCell ref="A237:A238"/>
    <mergeCell ref="M252:N252"/>
    <mergeCell ref="B237:C237"/>
    <mergeCell ref="P253:P254"/>
    <mergeCell ref="G418:I418"/>
    <mergeCell ref="A405:L405"/>
    <mergeCell ref="A407:L407"/>
    <mergeCell ref="A408:L408"/>
    <mergeCell ref="G416:I416"/>
    <mergeCell ref="G414:I414"/>
    <mergeCell ref="G417:I417"/>
    <mergeCell ref="A410:L410"/>
    <mergeCell ref="A411:L411"/>
    <mergeCell ref="A414:B414"/>
    <mergeCell ref="A57:A58"/>
    <mergeCell ref="C157:C158"/>
    <mergeCell ref="D157:D158"/>
    <mergeCell ref="B129:B130"/>
    <mergeCell ref="A153:M153"/>
    <mergeCell ref="A139:J139"/>
    <mergeCell ref="A142:A143"/>
    <mergeCell ref="C142:F142"/>
    <mergeCell ref="A111:J111"/>
    <mergeCell ref="E157:G157"/>
    <mergeCell ref="A41:J41"/>
    <mergeCell ref="B57:B58"/>
    <mergeCell ref="C57:F57"/>
    <mergeCell ref="G57:J57"/>
    <mergeCell ref="A55:N55"/>
    <mergeCell ref="B44:B45"/>
    <mergeCell ref="K57:N57"/>
    <mergeCell ref="C44:F44"/>
    <mergeCell ref="G44:J44"/>
    <mergeCell ref="A44:A45"/>
    <mergeCell ref="M253:M254"/>
    <mergeCell ref="E253:F253"/>
    <mergeCell ref="O253:O254"/>
    <mergeCell ref="G253:H253"/>
    <mergeCell ref="I253:J253"/>
    <mergeCell ref="N253:N254"/>
    <mergeCell ref="A54:N54"/>
    <mergeCell ref="G142:J142"/>
    <mergeCell ref="A129:A130"/>
    <mergeCell ref="B82:B83"/>
    <mergeCell ref="C129:F129"/>
    <mergeCell ref="C114:F114"/>
    <mergeCell ref="A125:N125"/>
    <mergeCell ref="G114:J114"/>
    <mergeCell ref="G92:J92"/>
    <mergeCell ref="A92:A93"/>
    <mergeCell ref="O252:P252"/>
    <mergeCell ref="H237:I237"/>
    <mergeCell ref="J237:K237"/>
    <mergeCell ref="G252:J252"/>
    <mergeCell ref="K252:L252"/>
    <mergeCell ref="A303:M303"/>
    <mergeCell ref="K253:K254"/>
    <mergeCell ref="L253:L254"/>
    <mergeCell ref="J270:L270"/>
    <mergeCell ref="A266:L266"/>
    <mergeCell ref="A267:L267"/>
    <mergeCell ref="A268:L268"/>
    <mergeCell ref="A270:A271"/>
    <mergeCell ref="B270:B271"/>
    <mergeCell ref="A252:A254"/>
    <mergeCell ref="A24:Q24"/>
    <mergeCell ref="D270:F270"/>
    <mergeCell ref="C253:D253"/>
    <mergeCell ref="F237:G237"/>
    <mergeCell ref="K157:M157"/>
    <mergeCell ref="B292:B293"/>
    <mergeCell ref="G270:I270"/>
    <mergeCell ref="D281:F281"/>
    <mergeCell ref="G281:I281"/>
    <mergeCell ref="A278:I278"/>
    <mergeCell ref="A281:A282"/>
    <mergeCell ref="A21:Q21"/>
    <mergeCell ref="A23:Q23"/>
    <mergeCell ref="J12:L12"/>
    <mergeCell ref="N12:P12"/>
    <mergeCell ref="A22:P22"/>
    <mergeCell ref="A14:P14"/>
    <mergeCell ref="A16:P16"/>
    <mergeCell ref="A15:P15"/>
    <mergeCell ref="A19:P19"/>
    <mergeCell ref="A18:P18"/>
    <mergeCell ref="A6:P6"/>
    <mergeCell ref="A7:G7"/>
    <mergeCell ref="J7:L7"/>
    <mergeCell ref="N7:P7"/>
    <mergeCell ref="B252:B254"/>
    <mergeCell ref="A288:M288"/>
    <mergeCell ref="C281:C282"/>
    <mergeCell ref="B281:B282"/>
    <mergeCell ref="C270:C271"/>
    <mergeCell ref="N9:P9"/>
    <mergeCell ref="A299:J299"/>
    <mergeCell ref="L292:M292"/>
    <mergeCell ref="A20:P20"/>
    <mergeCell ref="A198:A199"/>
    <mergeCell ref="B198:B199"/>
    <mergeCell ref="C198:C199"/>
    <mergeCell ref="C252:F252"/>
    <mergeCell ref="C292:C293"/>
    <mergeCell ref="F292:G292"/>
    <mergeCell ref="B29:B30"/>
    <mergeCell ref="A9:G9"/>
    <mergeCell ref="J9:L9"/>
    <mergeCell ref="A17:P17"/>
    <mergeCell ref="A10:G10"/>
    <mergeCell ref="N10:P10"/>
    <mergeCell ref="G29:J29"/>
    <mergeCell ref="A25:Q25"/>
    <mergeCell ref="A26:B26"/>
    <mergeCell ref="K29:N29"/>
    <mergeCell ref="N11:P11"/>
    <mergeCell ref="A12:B12"/>
    <mergeCell ref="A29:A30"/>
    <mergeCell ref="C82:F82"/>
    <mergeCell ref="K82:N82"/>
    <mergeCell ref="A11:B11"/>
    <mergeCell ref="D11:E11"/>
    <mergeCell ref="G11:H11"/>
    <mergeCell ref="J11:L11"/>
    <mergeCell ref="C29:F29"/>
    <mergeCell ref="A79:N79"/>
    <mergeCell ref="H157:J157"/>
    <mergeCell ref="B142:B143"/>
    <mergeCell ref="B114:B115"/>
    <mergeCell ref="C92:F92"/>
    <mergeCell ref="A89:J89"/>
    <mergeCell ref="A82:A83"/>
    <mergeCell ref="B157:B158"/>
    <mergeCell ref="B92:B93"/>
    <mergeCell ref="G129:J129"/>
    <mergeCell ref="G82:J82"/>
    <mergeCell ref="A126:N126"/>
    <mergeCell ref="A114:A115"/>
    <mergeCell ref="A312:M312"/>
    <mergeCell ref="J292:K292"/>
    <mergeCell ref="H292:I292"/>
    <mergeCell ref="D292:E292"/>
    <mergeCell ref="A307:M307"/>
    <mergeCell ref="A311:M311"/>
    <mergeCell ref="A292:A293"/>
    <mergeCell ref="A304:M304"/>
    <mergeCell ref="A301:M301"/>
    <mergeCell ref="A302:M302"/>
    <mergeCell ref="H337:I337"/>
    <mergeCell ref="A337:A338"/>
    <mergeCell ref="B337:B338"/>
    <mergeCell ref="A333:J333"/>
    <mergeCell ref="J337:J338"/>
    <mergeCell ref="G337:G338"/>
    <mergeCell ref="C337:C338"/>
    <mergeCell ref="E337:E338"/>
    <mergeCell ref="A305:M305"/>
    <mergeCell ref="A306:M306"/>
    <mergeCell ref="D357:D358"/>
    <mergeCell ref="I357:I358"/>
    <mergeCell ref="H356:L356"/>
    <mergeCell ref="G357:G358"/>
    <mergeCell ref="A320:M320"/>
    <mergeCell ref="A398:I398"/>
    <mergeCell ref="A378:I378"/>
    <mergeCell ref="A356:A358"/>
    <mergeCell ref="C356:G356"/>
    <mergeCell ref="B356:B358"/>
    <mergeCell ref="L357:L358"/>
    <mergeCell ref="H357:H358"/>
    <mergeCell ref="A313:M313"/>
    <mergeCell ref="A315:M315"/>
    <mergeCell ref="A322:L322"/>
    <mergeCell ref="F337:F338"/>
    <mergeCell ref="A317:M317"/>
    <mergeCell ref="A354:L354"/>
    <mergeCell ref="A334:J334"/>
    <mergeCell ref="D337:D338"/>
    <mergeCell ref="A316:M316"/>
    <mergeCell ref="A314:M314"/>
    <mergeCell ref="J357:K357"/>
    <mergeCell ref="E357:F357"/>
    <mergeCell ref="A402:O402"/>
    <mergeCell ref="A300:D300"/>
    <mergeCell ref="A319:K319"/>
    <mergeCell ref="A308:M308"/>
    <mergeCell ref="A309:M309"/>
    <mergeCell ref="A310:M310"/>
  </mergeCells>
  <printOptions/>
  <pageMargins left="0.43" right="0.16" top="0.37" bottom="0.29" header="0.34" footer="0.31496062992125984"/>
  <pageSetup horizontalDpi="600" verticalDpi="600" orientation="landscape" paperSize="9" scale="59" r:id="rId1"/>
  <rowBreaks count="13" manualBreakCount="13">
    <brk id="34" max="16" man="1"/>
    <brk id="76" max="16" man="1"/>
    <brk id="123" max="16" man="1"/>
    <brk id="150" max="16" man="1"/>
    <brk id="176" max="16" man="1"/>
    <brk id="194" max="16" man="1"/>
    <brk id="221" max="16" man="1"/>
    <brk id="248" max="16" man="1"/>
    <brk id="277" max="16" man="1"/>
    <brk id="298" max="16" man="1"/>
    <brk id="329" max="16" man="1"/>
    <brk id="375" max="16" man="1"/>
    <brk id="408"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user465a</cp:lastModifiedBy>
  <cp:lastPrinted>2019-12-17T07:10:48Z</cp:lastPrinted>
  <dcterms:created xsi:type="dcterms:W3CDTF">2018-08-27T10:46:38Z</dcterms:created>
  <dcterms:modified xsi:type="dcterms:W3CDTF">2019-12-17T07:12:10Z</dcterms:modified>
  <cp:category/>
  <cp:version/>
  <cp:contentType/>
  <cp:contentStatus/>
</cp:coreProperties>
</file>