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A0A5548_2EEF_4469_A03C_FA481083CE33_.wvu.PrintArea" localSheetId="0" hidden="1">'общее'!$A$2:$J$84</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'общее'!$A$1:$J$227</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'общее'!$A$1:$J$227</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'общее'!$A$1:$J$227</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'общее'!$A$1:$J$227</definedName>
    <definedName name="Z_966D3932_E429_4C59_AC55_697D9EEA620A_.wvu.PrintTitles" localSheetId="0" hidden="1">'общее'!$8:$8</definedName>
    <definedName name="Z_98D537CD_F4BB_40FF_86DF_EC42DF7C9BF1_.wvu.FilterData" localSheetId="0" hidden="1">'общее'!$A$4:$J$8</definedName>
    <definedName name="Z_98D537CD_F4BB_40FF_86DF_EC42DF7C9BF1_.wvu.PrintArea" localSheetId="0" hidden="1">'общее'!$A$2:$J$227</definedName>
    <definedName name="Z_98D537CD_F4BB_40FF_86DF_EC42DF7C9BF1_.wvu.PrintTitles" localSheetId="0" hidden="1">'общее'!$8:$8</definedName>
    <definedName name="Z_A216F84F_C18E_4C19_9BB0_3E3CF22ED259_.wvu.FilterData" localSheetId="0" hidden="1">'общее'!$A$4:$J$8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'общее'!$A$2:$J$240</definedName>
    <definedName name="Z_CFD58EC5_F475_4F0C_8822_861C497EA100_.wvu.PrintTitles" localSheetId="0" hidden="1">'общее'!$8:$8</definedName>
    <definedName name="Z_D99C893A_0D9F_4F69_B1E5_4BCEB72F4291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 name="_xlnm.Print_Area" localSheetId="0">'общее'!$A$2:$J$240</definedName>
  </definedNames>
  <calcPr fullCalcOnLoad="1"/>
</workbook>
</file>

<file path=xl/sharedStrings.xml><?xml version="1.0" encoding="utf-8"?>
<sst xmlns="http://schemas.openxmlformats.org/spreadsheetml/2006/main" count="438" uniqueCount="416">
  <si>
    <t>Загальний фонд</t>
  </si>
  <si>
    <t>Спеціальний фонд</t>
  </si>
  <si>
    <t>Цільові фонди</t>
  </si>
  <si>
    <t>Код бюджетної класифікації</t>
  </si>
  <si>
    <t>Зміни (+-)</t>
  </si>
  <si>
    <t>Податкові надходження</t>
  </si>
  <si>
    <t>Податки на доходи, податки на прибуток, податки на збільшення ринкової вартості</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</si>
  <si>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</si>
  <si>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</si>
  <si>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</si>
  <si>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</si>
  <si>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</si>
  <si>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</si>
  <si>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</si>
  <si>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</si>
  <si>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</si>
  <si>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</si>
  <si>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</si>
  <si>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</si>
  <si>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</si>
  <si>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</si>
  <si>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</si>
  <si>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</si>
  <si>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</si>
  <si>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</si>
  <si>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</si>
  <si>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</si>
  <si>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</si>
  <si>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</si>
  <si>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</si>
  <si>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</si>
  <si>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</si>
  <si>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</si>
  <si>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</si>
  <si>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</si>
  <si>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</si>
  <si>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</si>
  <si>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</si>
  <si>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</si>
  <si>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</si>
  <si>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</si>
  <si>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</si>
  <si>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</si>
  <si>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</si>
  <si>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</si>
  <si>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</si>
  <si>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</si>
  <si>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</si>
  <si>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</si>
  <si>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</si>
  <si>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</si>
  <si>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</si>
  <si>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</si>
  <si>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</si>
  <si>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</si>
  <si>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</si>
  <si>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</si>
  <si>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</si>
  <si>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</si>
  <si>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</si>
  <si>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</si>
  <si>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</si>
  <si>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</si>
  <si>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</si>
  <si>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</si>
  <si>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</si>
  <si>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</si>
  <si>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</si>
  <si>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</si>
  <si>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</si>
  <si>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</si>
  <si>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</si>
  <si>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</si>
  <si>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</si>
  <si>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</si>
  <si>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</si>
  <si>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</si>
  <si>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</si>
  <si>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</si>
  <si>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</si>
  <si>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</si>
  <si>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</si>
  <si>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</si>
  <si>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</si>
  <si>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</si>
  <si>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</si>
  <si>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</si>
  <si>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</si>
  <si>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</si>
  <si>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</si>
  <si>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</si>
  <si>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</si>
  <si>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</si>
  <si>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</si>
  <si>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</si>
  <si>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</si>
  <si>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</si>
  <si>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</si>
  <si>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</si>
  <si>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</si>
  <si>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</si>
  <si>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</si>
  <si>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</si>
  <si>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</si>
  <si>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</si>
  <si>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</si>
  <si>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</si>
  <si>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</si>
  <si>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</si>
  <si>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</si>
  <si>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</si>
  <si>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</si>
  <si>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</si>
  <si>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</si>
  <si>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</si>
  <si>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</si>
  <si>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</si>
  <si>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</si>
  <si>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</si>
  <si>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</si>
  <si>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</si>
  <si>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</si>
  <si>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</si>
  <si>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</si>
  <si>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</si>
  <si>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</si>
  <si>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</si>
  <si>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</si>
  <si>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</si>
  <si>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</si>
  <si>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</si>
  <si>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</si>
  <si>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</si>
  <si>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</si>
  <si>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</si>
  <si>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</si>
  <si>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</si>
  <si>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</si>
  <si>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</si>
  <si>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</si>
  <si>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</si>
  <si>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</si>
  <si>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</si>
  <si>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</si>
  <si>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</si>
  <si>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</si>
  <si>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</si>
  <si>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</si>
  <si>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</si>
  <si>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</si>
  <si>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</si>
  <si>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</si>
  <si>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</si>
  <si>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</si>
  <si>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</si>
  <si>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</si>
  <si>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</si>
  <si>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</si>
  <si>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</si>
  <si>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</si>
  <si>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</si>
  <si>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</si>
  <si>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</si>
  <si>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</si>
  <si>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</si>
  <si>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</si>
  <si>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</si>
  <si>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</si>
  <si>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</si>
  <si>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</si>
  <si>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</si>
  <si>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</si>
  <si>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</si>
  <si>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</si>
  <si>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</si>
  <si>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</si>
  <si>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</si>
  <si>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</si>
  <si>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</si>
  <si>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</si>
  <si>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</si>
  <si>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</si>
  <si>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</si>
  <si>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</si>
  <si>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</si>
  <si>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</si>
  <si>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</si>
  <si>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</si>
  <si>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</si>
  <si>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</si>
  <si>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</si>
  <si>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</si>
  <si>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</si>
  <si>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</si>
  <si>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</si>
  <si>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</si>
  <si>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</si>
  <si>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</si>
  <si>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</si>
  <si>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</si>
  <si>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</si>
  <si>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</si>
  <si>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</si>
  <si>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</si>
  <si>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</si>
  <si>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</si>
  <si>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</si>
  <si>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</si>
  <si>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</si>
  <si>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</si>
  <si>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</si>
  <si>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</si>
  <si>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</si>
  <si>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</si>
  <si>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</si>
  <si>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</si>
  <si>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</si>
  <si>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</si>
  <si>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</si>
  <si>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</si>
  <si>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</si>
  <si>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</si>
  <si>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прибуток підприємств та фінансових  установ  комунальної власності</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</si>
  <si>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</si>
  <si>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</si>
  <si>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</si>
  <si>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</si>
  <si>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</si>
  <si>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</si>
  <si>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</si>
  <si>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</si>
  <si>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</si>
  <si>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</si>
  <si>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</si>
  <si>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</si>
  <si>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</si>
  <si>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</si>
  <si>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</si>
  <si>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</si>
  <si>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</si>
  <si>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</si>
  <si>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</si>
  <si>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</si>
  <si>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</si>
  <si>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</si>
  <si>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</si>
  <si>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РАЗОМ ДОХОДІВ</t>
  </si>
  <si>
    <t>ВСЬОГО ДОХОДІВ</t>
  </si>
  <si>
    <t xml:space="preserve">РАЗОМ ВИДАТКИ </t>
  </si>
  <si>
    <t xml:space="preserve"> КРЕДИТУВАННЯ </t>
  </si>
  <si>
    <t xml:space="preserve">ВСЬОГО ВИДАТКІВ </t>
  </si>
  <si>
    <t xml:space="preserve">Податок на прибуток підприємств </t>
  </si>
  <si>
    <t>Авансові внески з податку на прибуток підприємств та фінансових  установ  комунальної власності</t>
  </si>
  <si>
    <t>Надходження коштів пайової участі у розвитку інфраструктури населеного пункту</t>
  </si>
  <si>
    <t>у  тис.грн.</t>
  </si>
  <si>
    <t>у відсотках</t>
  </si>
  <si>
    <t>070601</t>
  </si>
  <si>
    <t>Вищі заклади освіти I та  II рівнів акредитації</t>
  </si>
  <si>
    <t>080800</t>
  </si>
  <si>
    <t>130113</t>
  </si>
  <si>
    <t>150202</t>
  </si>
  <si>
    <t>180404</t>
  </si>
  <si>
    <t>Центри первинної медичної (медико-санітарної) допомоги</t>
  </si>
  <si>
    <t>Туристичний збір</t>
  </si>
  <si>
    <t>070807</t>
  </si>
  <si>
    <t>091108</t>
  </si>
  <si>
    <t>100106</t>
  </si>
  <si>
    <t>Інші освітні програми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</si>
  <si>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</si>
  <si>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Капітальний ремонт житлового фонду об'єднань співвласників багатоквартирних будинків </t>
  </si>
  <si>
    <t>Централізовані бухгалтерії </t>
  </si>
  <si>
    <t>Розробка схем та проектних рішень масового застосування </t>
  </si>
  <si>
    <t>Підтримка малого і середнього підприємництва </t>
  </si>
  <si>
    <t>Інформація про  виконання міського  бюджету міста Миколаєва за I квартал  2015 року (з динамікою змін порівняно з I кварталом 2014 року)</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</si>
  <si>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</si>
  <si>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</si>
  <si>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</si>
  <si>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</si>
  <si>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</si>
  <si>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</si>
  <si>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</si>
  <si>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Класифікація боргу за типом боргового зобов"язання</t>
  </si>
  <si>
    <t>Внутрішній борг</t>
  </si>
  <si>
    <t>Заборгованість за середньостроковими зобов"язаннями (позики за рахунок ресурсів єдиного казначейського рахунка)</t>
  </si>
  <si>
    <t xml:space="preserve">  13000000</t>
  </si>
  <si>
    <t xml:space="preserve">      13010200</t>
  </si>
  <si>
    <t xml:space="preserve">    14040000</t>
  </si>
  <si>
    <t xml:space="preserve">  18000000</t>
  </si>
  <si>
    <t xml:space="preserve">    18010000</t>
  </si>
  <si>
    <t xml:space="preserve">      18011100</t>
  </si>
  <si>
    <t xml:space="preserve">    18040000</t>
  </si>
  <si>
    <t xml:space="preserve">    18050000</t>
  </si>
  <si>
    <t xml:space="preserve"> </t>
  </si>
  <si>
    <t xml:space="preserve">    19010000</t>
  </si>
  <si>
    <t xml:space="preserve">    22010000</t>
  </si>
  <si>
    <t xml:space="preserve">      22012500</t>
  </si>
  <si>
    <t>Виконано за               I квартал 2015 рік, тис.грн.</t>
  </si>
  <si>
    <t xml:space="preserve">      18010100</t>
  </si>
  <si>
    <t xml:space="preserve">      18010300</t>
  </si>
  <si>
    <t xml:space="preserve">      18010400</t>
  </si>
  <si>
    <t xml:space="preserve">      18010500</t>
  </si>
  <si>
    <t xml:space="preserve">      18010600</t>
  </si>
  <si>
    <t xml:space="preserve">      18010700</t>
  </si>
  <si>
    <t xml:space="preserve">      18010900</t>
  </si>
  <si>
    <t xml:space="preserve">  14000000</t>
  </si>
  <si>
    <t xml:space="preserve"> 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</si>
  <si>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</si>
  <si>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</si>
  <si>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</si>
  <si>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</si>
  <si>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 xml:space="preserve">  22000000</t>
  </si>
  <si>
    <t xml:space="preserve">    22080000</t>
  </si>
  <si>
    <t>Офіційні трансферти</t>
  </si>
  <si>
    <t>41030000</t>
  </si>
  <si>
    <t>Субвенції</t>
  </si>
  <si>
    <t>41030600 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</si>
  <si>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</si>
  <si>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41030800 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</si>
  <si>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</si>
  <si>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41030900 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</si>
  <si>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</si>
  <si>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</si>
  <si>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</si>
  <si>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</si>
  <si>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</si>
  <si>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41035000</t>
  </si>
  <si>
    <t>41035800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</si>
  <si>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</si>
  <si>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Інші субвенції</t>
  </si>
  <si>
    <t xml:space="preserve">  12000000</t>
  </si>
  <si>
    <t xml:space="preserve">  Податки на власність </t>
  </si>
  <si>
    <t xml:space="preserve">    12020000</t>
  </si>
  <si>
    <t xml:space="preserve">      18041500</t>
  </si>
  <si>
    <t xml:space="preserve">    19050000</t>
  </si>
  <si>
    <t>Податок та збір на доходи фізичних осіб</t>
  </si>
  <si>
    <t>Податок на нерухоме майно, відмінне від земельної ділянки, сплачений фізичними особами, які є власниками об'єктів житлової нерухомості</t>
  </si>
  <si>
    <t>Збір за першу реєстрацію транспортного засобу</t>
  </si>
  <si>
    <t xml:space="preserve"> 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</si>
  <si>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</si>
  <si>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t>
  </si>
  <si>
    <t>Екологічний податок</t>
  </si>
  <si>
    <t>Збір за забруднення навколишнього природного середовища</t>
  </si>
  <si>
    <t>Дотації</t>
  </si>
  <si>
    <t>Дотації вирівнювання з державного бюджету місцевим бюджетам</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</si>
  <si>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</si>
  <si>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41030300 </t>
  </si>
  <si>
    <t>Субвенція на утримання об'єктів спільного користування чи ліквідацію негативних наслідків діяльності об'єктів спільного користування  </t>
  </si>
  <si>
    <t>41035200</t>
  </si>
  <si>
    <t>Субвенція на проведення видатків місцевих бюджетів, що враховуються при визначенні обсягу міжбюджетних трансфертів</t>
  </si>
  <si>
    <t>41035600</t>
  </si>
  <si>
    <t>Субвенція на проведення видатків місцевих бюджетів, що не враховуються при визначенні обсягу міжбюджетних трансфертів</t>
  </si>
  <si>
    <t>41034400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</si>
  <si>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</si>
  <si>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41036600</t>
  </si>
  <si>
    <t>Плата за надання адміністративних послуг</t>
  </si>
  <si>
    <t>Плата за надання інших адміністративних послуг</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</si>
  <si>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</si>
  <si>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</si>
  <si>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в 2,4 р.б.</t>
  </si>
  <si>
    <t xml:space="preserve"> Податок з власників транспортних засобів та інших самохідних машин і механізмів </t>
  </si>
  <si>
    <t xml:space="preserve"> 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</si>
  <si>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та плата за використання інших природних ресурсів</t>
  </si>
  <si>
    <t xml:space="preserve"> Внутрішні податки на товари та послуги </t>
  </si>
  <si>
    <t>Акцизний податок з реалізації суб’єктами господарювання роздрібної торгівлі підакцизних товарів</t>
  </si>
  <si>
    <t xml:space="preserve"> Місцеві податки</t>
  </si>
  <si>
    <t xml:space="preserve"> 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</si>
  <si>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</si>
  <si>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</si>
  <si>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</si>
  <si>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 </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</si>
  <si>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</si>
  <si>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 xml:space="preserve">Інші податки та збори  </t>
  </si>
  <si>
    <t>Частина чистого прибутку (доходу) комунальних унітарних підприємств та їх обєднань, що вилучається до відповідного місцевого бюджету</t>
  </si>
  <si>
    <t>в 11,6 р.м.</t>
  </si>
  <si>
    <t>070806</t>
  </si>
  <si>
    <t>250380</t>
  </si>
  <si>
    <t>090407</t>
  </si>
  <si>
    <t>250301</t>
  </si>
  <si>
    <t>Компенсація населенню додаткових витрат на оплату послуг газопостачання, центрального опалення та централізованого постачання гарячої води</t>
  </si>
  <si>
    <t>Реверсна дотація </t>
  </si>
  <si>
    <t>Інші заклади освіти </t>
  </si>
  <si>
    <t>станом на 01 квітня 2015 року, тис. грн.</t>
  </si>
  <si>
    <t>станом на 01 квітня 2014 року, тис. грн.</t>
  </si>
  <si>
    <t>в 31,8 р.б.</t>
  </si>
  <si>
    <t>в 8,7 р.б.</t>
  </si>
  <si>
    <t>в 78,1 р.б.</t>
  </si>
  <si>
    <t>в 7,8 р.б.</t>
  </si>
  <si>
    <t>в 19,6 р.б.</t>
  </si>
  <si>
    <t>в 5,4 р.б.</t>
  </si>
  <si>
    <t>в 4,1 р.б.</t>
  </si>
  <si>
    <t>в 75,3 р.б.</t>
  </si>
  <si>
    <t xml:space="preserve"> в 6,3 р.б.</t>
  </si>
  <si>
    <t>в 4,2 р.б.</t>
  </si>
  <si>
    <t>в 36,5 р.б.</t>
  </si>
  <si>
    <t>в 3,1 р.б.</t>
  </si>
  <si>
    <t>в 26,2 р.б.</t>
  </si>
  <si>
    <t>в 10,6 р.б.</t>
  </si>
  <si>
    <t>в 11,7 р.б.</t>
  </si>
  <si>
    <t>в 35,2 р.б.</t>
  </si>
  <si>
    <t>в 7,3 р.б.</t>
  </si>
  <si>
    <t>в 46,6 р.б.</t>
  </si>
  <si>
    <t>в 13,9 р.б.</t>
  </si>
  <si>
    <t>в 9,5 р.б.</t>
  </si>
  <si>
    <t>в 2,9 р.б.</t>
  </si>
  <si>
    <t>в 12,1 р.б.</t>
  </si>
  <si>
    <t>в 2,2 р.б.</t>
  </si>
  <si>
    <t>в 4,5 р.б.</t>
  </si>
  <si>
    <t>в 16,6 р.б.</t>
  </si>
  <si>
    <t>в 2,5 р.б.</t>
  </si>
  <si>
    <t>в 11,1 р.б.</t>
  </si>
  <si>
    <t>Фіксований сільськогосподарський податок</t>
  </si>
  <si>
    <t>в 492,0 р.б.</t>
  </si>
  <si>
    <t>в 3,3 р.б.</t>
  </si>
  <si>
    <t>Найменування коду бюджетної класифікації, що діяла у звітному періоді</t>
  </si>
  <si>
    <t>Виконано за               I квартал 2014 рік, тис.грн.</t>
  </si>
  <si>
    <t>Виконано за I квартал 2014 рік,      тис.грн.</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</si>
</sst>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4">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sz val="12"/>
      <name val="Times New Roman Cyr"/>
      <family val="1"/>
    </font>
    <font>
      <b/>
      <sz val="20"/>
      <name val="Times New Roman"/>
      <family val="1"/>
    </font>
    <font>
      <sz val="16"/>
      <name val="Times New Roman"/>
      <family val="1"/>
    </font>
    <font>
      <sz val="11"/>
      <color indexed="10"/>
      <name val="Arial Cyr"/>
      <family val="0"/>
    </font>
    <font>
      <sz val="16"/>
      <name val="Arial Cyr"/>
      <family val="0"/>
    </font>
    <font>
      <sz val="8"/>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color indexed="63"/>
      </bottom>
    </border>
    <border>
      <left style="medium"/>
      <right style="thin"/>
      <top style="medium"/>
      <bottom>
        <color indexed="63"/>
      </bottom>
    </border>
    <border>
      <left style="thin"/>
      <right>
        <color indexed="63"/>
      </right>
      <top style="thin"/>
      <bottom style="thin"/>
    </border>
    <border>
      <left style="thin"/>
      <right>
        <color indexed="63"/>
      </right>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medium"/>
      <bottom style="medium"/>
    </border>
    <border>
      <left style="thin"/>
      <right style="medium"/>
      <top>
        <color indexed="63"/>
      </top>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medium"/>
      <right>
        <color indexed="63"/>
      </right>
      <top>
        <color indexed="63"/>
      </top>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3" fillId="0" borderId="0">
      <alignment/>
      <protection/>
    </xf>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4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12" fillId="0" borderId="0" xfId="0" applyFont="1" applyAlignment="1">
      <alignment/>
    </xf>
    <xf numFmtId="0" fontId="5" fillId="0" borderId="10" xfId="0" applyFont="1" applyBorder="1" applyAlignment="1">
      <alignment/>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9" fontId="11" fillId="0" borderId="12" xfId="58" applyFont="1" applyBorder="1" applyAlignment="1">
      <alignment horizontal="center" vertical="top" wrapText="1"/>
    </xf>
    <xf numFmtId="182" fontId="7" fillId="0" borderId="10" xfId="0" applyNumberFormat="1" applyFont="1" applyBorder="1" applyAlignment="1">
      <alignment horizontal="right" vertical="center"/>
    </xf>
    <xf numFmtId="185" fontId="10" fillId="0" borderId="13" xfId="0" applyNumberFormat="1" applyFont="1" applyBorder="1" applyAlignment="1">
      <alignment horizontal="right" vertical="center"/>
    </xf>
    <xf numFmtId="182" fontId="11" fillId="0" borderId="10" xfId="0" applyNumberFormat="1" applyFont="1" applyBorder="1" applyAlignment="1">
      <alignment horizontal="right" vertical="center"/>
    </xf>
    <xf numFmtId="185" fontId="10" fillId="0" borderId="14" xfId="0" applyNumberFormat="1" applyFont="1" applyBorder="1" applyAlignment="1">
      <alignment horizontal="right" vertical="center"/>
    </xf>
    <xf numFmtId="185" fontId="10" fillId="0" borderId="10" xfId="0" applyNumberFormat="1" applyFont="1" applyBorder="1" applyAlignment="1">
      <alignment horizontal="right" vertical="center"/>
    </xf>
    <xf numFmtId="182" fontId="11" fillId="0" borderId="13" xfId="0" applyNumberFormat="1" applyFont="1" applyBorder="1" applyAlignment="1">
      <alignment horizontal="right" vertical="center"/>
    </xf>
    <xf numFmtId="182" fontId="7" fillId="0" borderId="12" xfId="0" applyNumberFormat="1" applyFont="1" applyBorder="1" applyAlignment="1">
      <alignment horizontal="right" vertical="center"/>
    </xf>
    <xf numFmtId="182" fontId="7" fillId="0" borderId="15" xfId="0" applyNumberFormat="1" applyFont="1" applyBorder="1" applyAlignment="1">
      <alignment horizontal="right" vertical="center"/>
    </xf>
    <xf numFmtId="0" fontId="10" fillId="0" borderId="13" xfId="0" applyFont="1" applyBorder="1" applyAlignment="1">
      <alignment horizontal="left" vertical="top" wrapText="1"/>
    </xf>
    <xf numFmtId="185" fontId="7" fillId="0" borderId="10" xfId="0" applyNumberFormat="1" applyFont="1" applyFill="1" applyBorder="1" applyAlignment="1" applyProtection="1">
      <alignment horizontal="right" vertical="center" wrapText="1"/>
      <protection/>
    </xf>
    <xf numFmtId="185" fontId="7" fillId="0" borderId="13" xfId="0" applyNumberFormat="1" applyFont="1" applyFill="1" applyBorder="1" applyAlignment="1" applyProtection="1">
      <alignment horizontal="right" vertical="center" wrapText="1"/>
      <protection/>
    </xf>
    <xf numFmtId="185" fontId="10" fillId="0" borderId="13" xfId="0" applyNumberFormat="1" applyFont="1" applyFill="1" applyBorder="1" applyAlignment="1" applyProtection="1">
      <alignment horizontal="right" vertical="center" wrapText="1"/>
      <protection/>
    </xf>
    <xf numFmtId="185" fontId="11" fillId="0" borderId="13" xfId="0" applyNumberFormat="1" applyFont="1" applyFill="1" applyBorder="1" applyAlignment="1" applyProtection="1">
      <alignment horizontal="right" vertical="center" wrapText="1"/>
      <protection/>
    </xf>
    <xf numFmtId="185" fontId="10" fillId="0" borderId="14" xfId="0" applyNumberFormat="1" applyFont="1" applyFill="1" applyBorder="1" applyAlignment="1" applyProtection="1">
      <alignment horizontal="right" vertical="center" wrapText="1"/>
      <protection/>
    </xf>
    <xf numFmtId="185" fontId="7" fillId="0" borderId="16" xfId="0" applyNumberFormat="1" applyFont="1" applyFill="1" applyBorder="1" applyAlignment="1" applyProtection="1">
      <alignment horizontal="right" vertical="center"/>
      <protection/>
    </xf>
    <xf numFmtId="185" fontId="10" fillId="0" borderId="10" xfId="0" applyNumberFormat="1" applyFont="1" applyFill="1" applyBorder="1" applyAlignment="1" applyProtection="1">
      <alignment horizontal="right" vertical="center" wrapText="1"/>
      <protection/>
    </xf>
    <xf numFmtId="0" fontId="12" fillId="0" borderId="0" xfId="0" applyFont="1" applyBorder="1" applyAlignment="1">
      <alignment/>
    </xf>
    <xf numFmtId="182" fontId="7" fillId="0" borderId="17" xfId="0" applyNumberFormat="1" applyFont="1" applyFill="1" applyBorder="1" applyAlignment="1">
      <alignment horizontal="right" vertical="center"/>
    </xf>
    <xf numFmtId="182" fontId="11" fillId="0" borderId="13" xfId="0" applyNumberFormat="1" applyFont="1" applyFill="1" applyBorder="1" applyAlignment="1">
      <alignment horizontal="right" vertical="center"/>
    </xf>
    <xf numFmtId="182" fontId="7" fillId="0" borderId="18" xfId="0" applyNumberFormat="1" applyFont="1" applyFill="1" applyBorder="1" applyAlignment="1">
      <alignment horizontal="right" vertical="center"/>
    </xf>
    <xf numFmtId="182" fontId="11" fillId="0" borderId="14" xfId="0" applyNumberFormat="1" applyFont="1" applyFill="1" applyBorder="1" applyAlignment="1">
      <alignment horizontal="right" vertical="center"/>
    </xf>
    <xf numFmtId="0" fontId="11" fillId="0" borderId="19" xfId="0" applyFont="1" applyBorder="1" applyAlignment="1">
      <alignment horizontal="center" vertical="top" wrapText="1"/>
    </xf>
    <xf numFmtId="185" fontId="7" fillId="0" borderId="13" xfId="0" applyNumberFormat="1" applyFont="1" applyBorder="1" applyAlignment="1">
      <alignment horizontal="right" vertical="center"/>
    </xf>
    <xf numFmtId="185" fontId="7" fillId="0" borderId="20" xfId="0" applyNumberFormat="1" applyFont="1" applyFill="1" applyBorder="1" applyAlignment="1" applyProtection="1">
      <alignment horizontal="right" vertical="center"/>
      <protection/>
    </xf>
    <xf numFmtId="185" fontId="7" fillId="0" borderId="17" xfId="0" applyNumberFormat="1" applyFont="1" applyFill="1" applyBorder="1" applyAlignment="1" applyProtection="1">
      <alignment horizontal="right" vertical="center" wrapText="1"/>
      <protection/>
    </xf>
    <xf numFmtId="185" fontId="11" fillId="0" borderId="10"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wrapText="1"/>
      <protection/>
    </xf>
    <xf numFmtId="185" fontId="7" fillId="0" borderId="12" xfId="0" applyNumberFormat="1" applyFont="1" applyFill="1" applyBorder="1" applyAlignment="1" applyProtection="1">
      <alignment horizontal="right" vertical="center" wrapText="1"/>
      <protection/>
    </xf>
    <xf numFmtId="185" fontId="7" fillId="0" borderId="20" xfId="0" applyNumberFormat="1" applyFont="1" applyFill="1" applyBorder="1" applyAlignment="1" applyProtection="1">
      <alignment horizontal="right" vertical="center" wrapText="1"/>
      <protection/>
    </xf>
    <xf numFmtId="0" fontId="16" fillId="0" borderId="0" xfId="0" applyFont="1" applyAlignment="1">
      <alignment/>
    </xf>
    <xf numFmtId="185" fontId="10" fillId="0" borderId="13" xfId="0" applyNumberFormat="1" applyFont="1" applyFill="1" applyBorder="1" applyAlignment="1">
      <alignment horizontal="right" vertical="center"/>
    </xf>
    <xf numFmtId="185" fontId="10" fillId="0" borderId="14" xfId="0" applyNumberFormat="1" applyFont="1" applyFill="1" applyBorder="1" applyAlignment="1">
      <alignment horizontal="right" vertical="center"/>
    </xf>
    <xf numFmtId="185" fontId="10" fillId="0" borderId="10" xfId="0" applyNumberFormat="1" applyFont="1" applyFill="1" applyBorder="1" applyAlignment="1">
      <alignment horizontal="right" vertical="center"/>
    </xf>
    <xf numFmtId="185" fontId="7" fillId="0" borderId="13" xfId="0" applyNumberFormat="1" applyFont="1" applyFill="1" applyBorder="1" applyAlignment="1">
      <alignment horizontal="right" vertical="center"/>
    </xf>
    <xf numFmtId="182" fontId="7" fillId="0" borderId="13" xfId="0" applyNumberFormat="1" applyFont="1" applyFill="1" applyBorder="1" applyAlignment="1">
      <alignment horizontal="right" vertical="center"/>
    </xf>
    <xf numFmtId="182" fontId="15" fillId="0" borderId="10" xfId="0" applyNumberFormat="1" applyFont="1" applyFill="1" applyBorder="1" applyAlignment="1">
      <alignment horizontal="right" vertical="center"/>
    </xf>
    <xf numFmtId="185" fontId="7" fillId="0" borderId="21" xfId="0" applyNumberFormat="1" applyFont="1" applyBorder="1" applyAlignment="1">
      <alignment horizontal="right" vertical="center"/>
    </xf>
    <xf numFmtId="185" fontId="7" fillId="0" borderId="22" xfId="0" applyNumberFormat="1" applyFont="1" applyFill="1" applyBorder="1" applyAlignment="1" applyProtection="1">
      <alignment horizontal="right" vertical="center" wrapText="1"/>
      <protection/>
    </xf>
    <xf numFmtId="182" fontId="7" fillId="0" borderId="21" xfId="0" applyNumberFormat="1" applyFont="1" applyFill="1" applyBorder="1" applyAlignment="1">
      <alignment horizontal="right" vertical="center"/>
    </xf>
    <xf numFmtId="185" fontId="7" fillId="0" borderId="11" xfId="0" applyNumberFormat="1" applyFont="1" applyFill="1" applyBorder="1" applyAlignment="1" applyProtection="1">
      <alignment horizontal="right" vertical="center" wrapText="1"/>
      <protection/>
    </xf>
    <xf numFmtId="0" fontId="18" fillId="0" borderId="0" xfId="0" applyFont="1" applyAlignment="1">
      <alignment/>
    </xf>
    <xf numFmtId="0" fontId="8" fillId="0" borderId="0" xfId="0" applyFont="1" applyAlignment="1">
      <alignment horizontal="right"/>
    </xf>
    <xf numFmtId="0" fontId="5" fillId="0" borderId="0" xfId="0" applyFont="1" applyAlignment="1">
      <alignment horizontal="right"/>
    </xf>
    <xf numFmtId="0" fontId="11" fillId="0" borderId="11" xfId="0" applyFont="1" applyBorder="1" applyAlignment="1">
      <alignment horizontal="right" vertical="center" wrapText="1"/>
    </xf>
    <xf numFmtId="0" fontId="5" fillId="0" borderId="10" xfId="0" applyFont="1" applyBorder="1" applyAlignment="1">
      <alignment horizontal="right"/>
    </xf>
    <xf numFmtId="0" fontId="7" fillId="0" borderId="22" xfId="0" applyFont="1" applyBorder="1" applyAlignment="1">
      <alignment horizontal="right" vertical="top"/>
    </xf>
    <xf numFmtId="0" fontId="7" fillId="0" borderId="13" xfId="0" applyFont="1" applyBorder="1" applyAlignment="1">
      <alignment horizontal="right" vertical="top"/>
    </xf>
    <xf numFmtId="0" fontId="7" fillId="0" borderId="13" xfId="0" applyFont="1" applyFill="1" applyBorder="1" applyAlignment="1">
      <alignment horizontal="right"/>
    </xf>
    <xf numFmtId="0" fontId="8" fillId="0" borderId="0" xfId="0" applyFont="1" applyAlignment="1">
      <alignment horizontal="left"/>
    </xf>
    <xf numFmtId="0" fontId="5" fillId="0" borderId="0" xfId="0" applyFont="1" applyAlignment="1">
      <alignment horizontal="left"/>
    </xf>
    <xf numFmtId="0" fontId="5" fillId="0" borderId="10" xfId="0" applyFont="1" applyBorder="1" applyAlignment="1">
      <alignment horizontal="left"/>
    </xf>
    <xf numFmtId="0" fontId="10" fillId="0" borderId="23" xfId="0" applyFont="1" applyBorder="1" applyAlignment="1">
      <alignment horizontal="left" vertical="top" wrapText="1"/>
    </xf>
    <xf numFmtId="0" fontId="10" fillId="0" borderId="14"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10" fillId="0" borderId="24" xfId="0" applyNumberFormat="1" applyFont="1" applyFill="1" applyBorder="1" applyAlignment="1">
      <alignment horizontal="left" vertical="top" wrapText="1"/>
    </xf>
    <xf numFmtId="0" fontId="10" fillId="0" borderId="23" xfId="53" applyFont="1" applyBorder="1" applyAlignment="1" applyProtection="1">
      <alignment horizontal="left" vertical="top" wrapText="1"/>
      <protection/>
    </xf>
    <xf numFmtId="0" fontId="10" fillId="0" borderId="23" xfId="53" applyFont="1" applyFill="1" applyBorder="1" applyAlignment="1" applyProtection="1">
      <alignment horizontal="left" vertical="top" wrapText="1"/>
      <protection/>
    </xf>
    <xf numFmtId="0" fontId="7" fillId="0" borderId="17" xfId="0" applyFont="1" applyBorder="1" applyAlignment="1">
      <alignment horizontal="left" vertical="top"/>
    </xf>
    <xf numFmtId="0" fontId="10" fillId="0" borderId="14" xfId="0" applyFont="1" applyBorder="1" applyAlignment="1">
      <alignment horizontal="left" vertical="top" wrapText="1"/>
    </xf>
    <xf numFmtId="0" fontId="7" fillId="0" borderId="21" xfId="0" applyFont="1" applyBorder="1" applyAlignment="1">
      <alignment horizontal="left" vertical="top"/>
    </xf>
    <xf numFmtId="0" fontId="7" fillId="0" borderId="13" xfId="0" applyFont="1" applyBorder="1" applyAlignment="1">
      <alignment horizontal="left" vertical="center"/>
    </xf>
    <xf numFmtId="0" fontId="11" fillId="0" borderId="25" xfId="0" applyFont="1" applyBorder="1" applyAlignment="1">
      <alignment horizontal="right"/>
    </xf>
    <xf numFmtId="0" fontId="19" fillId="0" borderId="0" xfId="0" applyFont="1" applyAlignment="1">
      <alignment/>
    </xf>
    <xf numFmtId="180" fontId="15" fillId="0" borderId="13" xfId="0" applyNumberFormat="1" applyFont="1" applyBorder="1" applyAlignment="1">
      <alignment/>
    </xf>
    <xf numFmtId="0" fontId="11" fillId="0" borderId="26" xfId="0" applyFont="1" applyBorder="1" applyAlignment="1">
      <alignment horizontal="left" wrapText="1"/>
    </xf>
    <xf numFmtId="182" fontId="15" fillId="0" borderId="13" xfId="0" applyNumberFormat="1" applyFont="1" applyBorder="1" applyAlignment="1">
      <alignment horizontal="right"/>
    </xf>
    <xf numFmtId="0" fontId="9" fillId="0" borderId="0" xfId="0" applyFont="1" applyAlignment="1">
      <alignment horizontal="right"/>
    </xf>
    <xf numFmtId="182" fontId="7" fillId="0" borderId="27" xfId="0" applyNumberFormat="1" applyFont="1" applyBorder="1" applyAlignment="1">
      <alignment horizontal="right" vertical="center"/>
    </xf>
    <xf numFmtId="185" fontId="7" fillId="0" borderId="21" xfId="0" applyNumberFormat="1" applyFont="1" applyFill="1" applyBorder="1" applyAlignment="1" applyProtection="1">
      <alignment horizontal="right" vertical="center"/>
      <protection/>
    </xf>
    <xf numFmtId="182" fontId="7" fillId="0" borderId="11" xfId="0" applyNumberFormat="1" applyFont="1" applyBorder="1" applyAlignment="1">
      <alignment horizontal="right" vertical="center"/>
    </xf>
    <xf numFmtId="0" fontId="7" fillId="0" borderId="19" xfId="0" applyFont="1" applyBorder="1" applyAlignment="1">
      <alignment horizontal="left" vertical="top"/>
    </xf>
    <xf numFmtId="185" fontId="7" fillId="0" borderId="15" xfId="0" applyNumberFormat="1" applyFont="1" applyBorder="1" applyAlignment="1">
      <alignment horizontal="right" vertical="center"/>
    </xf>
    <xf numFmtId="185" fontId="7" fillId="0" borderId="15" xfId="0" applyNumberFormat="1" applyFont="1" applyFill="1" applyBorder="1" applyAlignment="1" applyProtection="1">
      <alignment horizontal="right" vertical="center" wrapText="1"/>
      <protection/>
    </xf>
    <xf numFmtId="0" fontId="10" fillId="0" borderId="13" xfId="0" applyNumberFormat="1" applyFont="1" applyFill="1" applyBorder="1" applyAlignment="1" applyProtection="1">
      <alignment horizontal="left" vertical="top" wrapText="1"/>
      <protection/>
    </xf>
    <xf numFmtId="185" fontId="7" fillId="0" borderId="28" xfId="0" applyNumberFormat="1" applyFont="1" applyFill="1" applyBorder="1" applyAlignment="1" applyProtection="1">
      <alignment horizontal="right" vertical="center"/>
      <protection/>
    </xf>
    <xf numFmtId="185" fontId="7" fillId="0" borderId="28" xfId="0" applyNumberFormat="1" applyFont="1" applyFill="1" applyBorder="1" applyAlignment="1" applyProtection="1">
      <alignment horizontal="right" vertical="center" wrapText="1"/>
      <protection/>
    </xf>
    <xf numFmtId="182" fontId="7" fillId="0" borderId="29" xfId="0" applyNumberFormat="1" applyFont="1" applyBorder="1" applyAlignment="1">
      <alignment horizontal="right" vertical="center"/>
    </xf>
    <xf numFmtId="182" fontId="11" fillId="0" borderId="30" xfId="0" applyNumberFormat="1" applyFont="1" applyBorder="1" applyAlignment="1">
      <alignment horizontal="right" vertical="center"/>
    </xf>
    <xf numFmtId="0" fontId="10" fillId="0" borderId="31" xfId="0" applyNumberFormat="1" applyFont="1" applyFill="1" applyBorder="1" applyAlignment="1" applyProtection="1">
      <alignment horizontal="left" vertical="top" wrapText="1"/>
      <protection/>
    </xf>
    <xf numFmtId="185" fontId="10" fillId="0" borderId="31" xfId="0" applyNumberFormat="1" applyFont="1" applyFill="1" applyBorder="1" applyAlignment="1" applyProtection="1">
      <alignment horizontal="right" vertical="center" wrapText="1"/>
      <protection/>
    </xf>
    <xf numFmtId="185" fontId="11" fillId="0" borderId="31" xfId="0" applyNumberFormat="1" applyFont="1" applyFill="1" applyBorder="1" applyAlignment="1" applyProtection="1">
      <alignment horizontal="right" vertical="center" wrapText="1"/>
      <protection/>
    </xf>
    <xf numFmtId="182" fontId="11" fillId="0" borderId="31" xfId="0" applyNumberFormat="1" applyFont="1" applyBorder="1" applyAlignment="1">
      <alignment horizontal="right" vertical="center"/>
    </xf>
    <xf numFmtId="182" fontId="11" fillId="0" borderId="32" xfId="0" applyNumberFormat="1" applyFont="1" applyBorder="1" applyAlignment="1">
      <alignment horizontal="right" vertical="center"/>
    </xf>
    <xf numFmtId="185" fontId="10" fillId="0" borderId="28" xfId="0" applyNumberFormat="1" applyFont="1" applyFill="1" applyBorder="1" applyAlignment="1" applyProtection="1">
      <alignment horizontal="right" vertical="center"/>
      <protection/>
    </xf>
    <xf numFmtId="0" fontId="11" fillId="0" borderId="11" xfId="0" applyFont="1" applyFill="1" applyBorder="1" applyAlignment="1">
      <alignment horizontal="center" vertical="center" wrapText="1"/>
    </xf>
    <xf numFmtId="9" fontId="11" fillId="0" borderId="11" xfId="58" applyFont="1" applyFill="1" applyBorder="1" applyAlignment="1">
      <alignment horizontal="right" vertical="center" wrapText="1"/>
    </xf>
    <xf numFmtId="0" fontId="7" fillId="0" borderId="13" xfId="0" applyFont="1" applyFill="1" applyBorder="1" applyAlignment="1">
      <alignment horizontal="left"/>
    </xf>
    <xf numFmtId="0" fontId="7" fillId="0" borderId="13" xfId="0" applyFont="1" applyFill="1" applyBorder="1" applyAlignment="1">
      <alignment/>
    </xf>
    <xf numFmtId="182" fontId="7" fillId="0" borderId="13" xfId="0" applyNumberFormat="1" applyFont="1" applyFill="1" applyBorder="1" applyAlignment="1">
      <alignment horizontal="right"/>
    </xf>
    <xf numFmtId="0" fontId="15" fillId="0" borderId="13" xfId="0" applyFont="1" applyFill="1" applyBorder="1" applyAlignment="1">
      <alignment horizontal="right"/>
    </xf>
    <xf numFmtId="0" fontId="15" fillId="0" borderId="13" xfId="0" applyFont="1" applyFill="1" applyBorder="1" applyAlignment="1">
      <alignment horizontal="left" vertical="top" wrapText="1"/>
    </xf>
    <xf numFmtId="0" fontId="15" fillId="0" borderId="13" xfId="0" applyFont="1" applyFill="1" applyBorder="1" applyAlignment="1">
      <alignment/>
    </xf>
    <xf numFmtId="182" fontId="15" fillId="0" borderId="13" xfId="0" applyNumberFormat="1" applyFont="1" applyFill="1" applyBorder="1" applyAlignment="1">
      <alignment horizontal="right"/>
    </xf>
    <xf numFmtId="0" fontId="7" fillId="0" borderId="13" xfId="0" applyFont="1" applyFill="1" applyBorder="1" applyAlignment="1">
      <alignment horizontal="right" vertical="center"/>
    </xf>
    <xf numFmtId="0" fontId="7" fillId="0" borderId="13" xfId="0" applyFont="1" applyFill="1" applyBorder="1" applyAlignment="1">
      <alignment horizontal="left" vertical="center"/>
    </xf>
    <xf numFmtId="182" fontId="7" fillId="0" borderId="14" xfId="0" applyNumberFormat="1" applyFont="1" applyFill="1" applyBorder="1" applyAlignment="1">
      <alignment horizontal="right" vertical="center"/>
    </xf>
    <xf numFmtId="0" fontId="4" fillId="0" borderId="0" xfId="0" applyFont="1" applyFill="1" applyAlignment="1">
      <alignment/>
    </xf>
    <xf numFmtId="0" fontId="15" fillId="0" borderId="13" xfId="0" applyFont="1" applyFill="1" applyBorder="1" applyAlignment="1">
      <alignment horizontal="right" vertical="center" wrapText="1"/>
    </xf>
    <xf numFmtId="0" fontId="17" fillId="0" borderId="13" xfId="0" applyFont="1" applyFill="1" applyBorder="1" applyAlignment="1">
      <alignment horizontal="right" wrapText="1"/>
    </xf>
    <xf numFmtId="182" fontId="15" fillId="0" borderId="14" xfId="0" applyNumberFormat="1" applyFont="1" applyFill="1" applyBorder="1" applyAlignment="1">
      <alignment horizontal="right"/>
    </xf>
    <xf numFmtId="0" fontId="15" fillId="0" borderId="13" xfId="0" applyFont="1" applyFill="1" applyBorder="1" applyAlignment="1">
      <alignment horizontal="left" wrapText="1"/>
    </xf>
    <xf numFmtId="0" fontId="15" fillId="0" borderId="13" xfId="0" applyFont="1" applyFill="1" applyBorder="1" applyAlignment="1">
      <alignment/>
    </xf>
    <xf numFmtId="0" fontId="15" fillId="0" borderId="13" xfId="0" applyFont="1" applyFill="1" applyBorder="1" applyAlignment="1">
      <alignment horizontal="left"/>
    </xf>
    <xf numFmtId="180" fontId="15" fillId="0" borderId="13" xfId="0" applyNumberFormat="1" applyFont="1" applyFill="1" applyBorder="1" applyAlignment="1">
      <alignment/>
    </xf>
    <xf numFmtId="0" fontId="7" fillId="0" borderId="13" xfId="0" applyFont="1" applyFill="1" applyBorder="1" applyAlignment="1">
      <alignment horizontal="left" wrapText="1"/>
    </xf>
    <xf numFmtId="180" fontId="15" fillId="0" borderId="13" xfId="0" applyNumberFormat="1" applyFont="1" applyFill="1" applyBorder="1" applyAlignment="1">
      <alignment/>
    </xf>
    <xf numFmtId="182" fontId="11" fillId="0" borderId="10" xfId="0" applyNumberFormat="1" applyFont="1" applyFill="1" applyBorder="1" applyAlignment="1">
      <alignment horizontal="right" vertical="center"/>
    </xf>
    <xf numFmtId="185" fontId="15" fillId="0" borderId="13"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182" fontId="7" fillId="0" borderId="33" xfId="0" applyNumberFormat="1" applyFont="1" applyFill="1" applyBorder="1" applyAlignment="1">
      <alignment horizontal="right" vertical="center"/>
    </xf>
    <xf numFmtId="182" fontId="7" fillId="0" borderId="34" xfId="0" applyNumberFormat="1" applyFont="1" applyFill="1" applyBorder="1" applyAlignment="1">
      <alignment horizontal="right" vertical="center"/>
    </xf>
    <xf numFmtId="182" fontId="7" fillId="0" borderId="12" xfId="0" applyNumberFormat="1" applyFont="1" applyFill="1" applyBorder="1" applyAlignment="1">
      <alignment horizontal="right" vertical="center"/>
    </xf>
    <xf numFmtId="0" fontId="10" fillId="0" borderId="13" xfId="0" applyFont="1" applyBorder="1" applyAlignment="1">
      <alignment horizontal="right" vertical="top"/>
    </xf>
    <xf numFmtId="0" fontId="11" fillId="0" borderId="11" xfId="0" applyFont="1" applyBorder="1" applyAlignment="1">
      <alignment horizontal="center" vertical="center" wrapText="1"/>
    </xf>
    <xf numFmtId="182" fontId="15" fillId="0" borderId="10" xfId="0" applyNumberFormat="1" applyFont="1" applyBorder="1" applyAlignment="1">
      <alignment horizontal="right" vertical="center"/>
    </xf>
    <xf numFmtId="182" fontId="10" fillId="0" borderId="10" xfId="0" applyNumberFormat="1" applyFont="1" applyBorder="1" applyAlignment="1">
      <alignment horizontal="right" vertical="center"/>
    </xf>
    <xf numFmtId="182" fontId="10" fillId="0" borderId="13" xfId="0" applyNumberFormat="1" applyFont="1" applyBorder="1" applyAlignment="1">
      <alignment horizontal="right" vertical="center"/>
    </xf>
    <xf numFmtId="182" fontId="10" fillId="0" borderId="10" xfId="0" applyNumberFormat="1" applyFont="1" applyFill="1" applyBorder="1" applyAlignment="1">
      <alignment horizontal="right" vertical="center"/>
    </xf>
    <xf numFmtId="185" fontId="15" fillId="0" borderId="13" xfId="0" applyNumberFormat="1" applyFont="1" applyFill="1" applyBorder="1" applyAlignment="1" applyProtection="1">
      <alignment horizontal="right" vertical="center" wrapText="1"/>
      <protection/>
    </xf>
    <xf numFmtId="185" fontId="15" fillId="0" borderId="10" xfId="0" applyNumberFormat="1" applyFont="1" applyFill="1" applyBorder="1" applyAlignment="1" applyProtection="1">
      <alignment horizontal="right" vertical="center" wrapText="1"/>
      <protection/>
    </xf>
    <xf numFmtId="185" fontId="10" fillId="0" borderId="35" xfId="0" applyNumberFormat="1" applyFont="1" applyFill="1" applyBorder="1" applyAlignment="1" applyProtection="1">
      <alignment horizontal="right" vertical="center" wrapText="1"/>
      <protection/>
    </xf>
    <xf numFmtId="182" fontId="10" fillId="0" borderId="14" xfId="0" applyNumberFormat="1" applyFont="1" applyBorder="1" applyAlignment="1">
      <alignment horizontal="right" vertical="center"/>
    </xf>
    <xf numFmtId="185" fontId="10" fillId="0" borderId="24" xfId="0" applyNumberFormat="1" applyFont="1" applyFill="1" applyBorder="1" applyAlignment="1" applyProtection="1">
      <alignment horizontal="right" vertical="center" wrapText="1"/>
      <protection/>
    </xf>
    <xf numFmtId="0" fontId="11" fillId="0" borderId="23" xfId="0" applyFont="1" applyBorder="1" applyAlignment="1">
      <alignment horizontal="left" vertical="top" wrapText="1"/>
    </xf>
    <xf numFmtId="0" fontId="8" fillId="0" borderId="0" xfId="0" applyFont="1" applyAlignment="1">
      <alignment horizontal="center"/>
    </xf>
    <xf numFmtId="0" fontId="11" fillId="0" borderId="10" xfId="0" applyFont="1" applyBorder="1" applyAlignment="1">
      <alignment horizontal="right" vertical="top"/>
    </xf>
    <xf numFmtId="0" fontId="11" fillId="0" borderId="24" xfId="0" applyFont="1" applyBorder="1" applyAlignment="1">
      <alignment horizontal="left" vertical="top" wrapText="1"/>
    </xf>
    <xf numFmtId="180" fontId="11" fillId="0" borderId="13" xfId="0" applyNumberFormat="1" applyFont="1" applyBorder="1" applyAlignment="1">
      <alignment/>
    </xf>
    <xf numFmtId="182" fontId="11" fillId="0" borderId="13" xfId="0" applyNumberFormat="1" applyFont="1" applyBorder="1" applyAlignment="1">
      <alignment horizontal="right"/>
    </xf>
    <xf numFmtId="180" fontId="10" fillId="0" borderId="13" xfId="0" applyNumberFormat="1" applyFont="1" applyBorder="1" applyAlignment="1">
      <alignment/>
    </xf>
    <xf numFmtId="182" fontId="10" fillId="0" borderId="13" xfId="0" applyNumberFormat="1" applyFont="1" applyBorder="1" applyAlignment="1">
      <alignment horizontal="right"/>
    </xf>
    <xf numFmtId="0" fontId="10" fillId="0" borderId="36" xfId="0" applyFont="1" applyBorder="1" applyAlignment="1">
      <alignment horizontal="right" vertical="top" wrapText="1"/>
    </xf>
    <xf numFmtId="0" fontId="10" fillId="0" borderId="37" xfId="0" applyFont="1" applyBorder="1" applyAlignment="1">
      <alignment horizontal="left" vertical="top" wrapText="1"/>
    </xf>
    <xf numFmtId="0" fontId="10" fillId="0" borderId="10" xfId="0" applyFont="1" applyBorder="1" applyAlignment="1">
      <alignment horizontal="right" vertical="top"/>
    </xf>
    <xf numFmtId="0" fontId="10" fillId="0" borderId="24" xfId="0" applyFont="1" applyBorder="1" applyAlignment="1">
      <alignment horizontal="left" vertical="top" wrapText="1"/>
    </xf>
    <xf numFmtId="0" fontId="10" fillId="0" borderId="38" xfId="0" applyFont="1" applyBorder="1" applyAlignment="1">
      <alignment horizontal="right" vertical="center"/>
    </xf>
    <xf numFmtId="0" fontId="10" fillId="0" borderId="23" xfId="0" applyFont="1" applyBorder="1" applyAlignment="1">
      <alignment horizontal="left" wrapText="1"/>
    </xf>
    <xf numFmtId="0" fontId="10" fillId="0" borderId="36" xfId="0" applyFont="1" applyBorder="1" applyAlignment="1">
      <alignment vertical="top" wrapText="1"/>
    </xf>
    <xf numFmtId="0" fontId="10" fillId="0" borderId="13" xfId="0" applyFont="1" applyBorder="1" applyAlignment="1">
      <alignment horizontal="right" vertical="top" wrapText="1"/>
    </xf>
    <xf numFmtId="0" fontId="10" fillId="0" borderId="13" xfId="0" applyFont="1" applyBorder="1" applyAlignment="1">
      <alignment horizontal="right" vertical="center"/>
    </xf>
    <xf numFmtId="0" fontId="11" fillId="0" borderId="13" xfId="0" applyFont="1" applyBorder="1" applyAlignment="1">
      <alignment horizontal="right" vertical="top"/>
    </xf>
    <xf numFmtId="0" fontId="11" fillId="0" borderId="13" xfId="0" applyFont="1" applyFill="1" applyBorder="1" applyAlignment="1">
      <alignment horizontal="right" vertical="top"/>
    </xf>
    <xf numFmtId="0" fontId="11" fillId="0" borderId="23" xfId="0" applyFont="1" applyFill="1" applyBorder="1" applyAlignment="1">
      <alignment horizontal="left" vertical="top" wrapText="1"/>
    </xf>
    <xf numFmtId="0" fontId="10" fillId="0" borderId="13" xfId="0" applyFont="1" applyFill="1" applyBorder="1" applyAlignment="1">
      <alignment horizontal="right" vertical="top"/>
    </xf>
    <xf numFmtId="0" fontId="10" fillId="0" borderId="23" xfId="0" applyFont="1" applyFill="1" applyBorder="1" applyAlignment="1">
      <alignment horizontal="left" vertical="top" wrapText="1"/>
    </xf>
    <xf numFmtId="49" fontId="11" fillId="0" borderId="13" xfId="0" applyNumberFormat="1" applyFont="1" applyFill="1" applyBorder="1" applyAlignment="1">
      <alignment horizontal="right" vertical="top" wrapText="1"/>
    </xf>
    <xf numFmtId="49" fontId="11" fillId="0" borderId="23" xfId="0" applyNumberFormat="1" applyFont="1" applyFill="1" applyBorder="1" applyAlignment="1">
      <alignment horizontal="left" vertical="top" wrapText="1"/>
    </xf>
    <xf numFmtId="0" fontId="10" fillId="0" borderId="39" xfId="0" applyFont="1" applyBorder="1" applyAlignment="1">
      <alignment horizontal="right" vertical="top" wrapText="1"/>
    </xf>
    <xf numFmtId="0" fontId="10" fillId="0" borderId="40" xfId="0" applyFont="1" applyBorder="1" applyAlignment="1">
      <alignment horizontal="left" vertical="top" wrapText="1"/>
    </xf>
    <xf numFmtId="49" fontId="10" fillId="0" borderId="13" xfId="0" applyNumberFormat="1" applyFont="1" applyFill="1" applyBorder="1" applyAlignment="1">
      <alignment horizontal="right" vertical="top" wrapText="1"/>
    </xf>
    <xf numFmtId="49" fontId="10" fillId="0" borderId="23" xfId="0" applyNumberFormat="1" applyFont="1" applyFill="1" applyBorder="1" applyAlignment="1">
      <alignment horizontal="left" vertical="top" wrapText="1"/>
    </xf>
    <xf numFmtId="0" fontId="10" fillId="0" borderId="23" xfId="0" applyNumberFormat="1" applyFont="1" applyFill="1" applyBorder="1" applyAlignment="1">
      <alignment horizontal="left" vertical="top" wrapText="1"/>
    </xf>
    <xf numFmtId="49" fontId="10" fillId="0" borderId="13" xfId="0" applyNumberFormat="1" applyFont="1" applyFill="1" applyBorder="1" applyAlignment="1">
      <alignment horizontal="right" vertical="center" wrapText="1"/>
    </xf>
    <xf numFmtId="0" fontId="11" fillId="0" borderId="20" xfId="0" applyFont="1" applyBorder="1" applyAlignment="1">
      <alignment horizontal="right"/>
    </xf>
    <xf numFmtId="0" fontId="11" fillId="0" borderId="41" xfId="0" applyFont="1" applyBorder="1" applyAlignment="1">
      <alignment horizontal="left" wrapText="1"/>
    </xf>
    <xf numFmtId="49" fontId="7" fillId="0" borderId="42" xfId="0" applyNumberFormat="1" applyFont="1" applyFill="1" applyBorder="1" applyAlignment="1" applyProtection="1">
      <alignment horizontal="right" vertical="top"/>
      <protection locked="0"/>
    </xf>
    <xf numFmtId="183" fontId="7" fillId="0" borderId="43" xfId="0" applyNumberFormat="1" applyFont="1" applyFill="1" applyBorder="1" applyAlignment="1" applyProtection="1">
      <alignment horizontal="left" vertical="top" wrapText="1"/>
      <protection locked="0"/>
    </xf>
    <xf numFmtId="0" fontId="10" fillId="0" borderId="13" xfId="0" applyNumberFormat="1" applyFont="1" applyFill="1" applyBorder="1" applyAlignment="1" applyProtection="1" quotePrefix="1">
      <alignment horizontal="right" vertical="top"/>
      <protection locked="0"/>
    </xf>
    <xf numFmtId="183" fontId="10" fillId="0" borderId="23"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right" vertical="top"/>
      <protection locked="0"/>
    </xf>
    <xf numFmtId="183" fontId="7" fillId="0" borderId="23" xfId="0" applyNumberFormat="1" applyFont="1" applyFill="1" applyBorder="1" applyAlignment="1" applyProtection="1">
      <alignment horizontal="left" vertical="top" wrapText="1"/>
      <protection/>
    </xf>
    <xf numFmtId="49" fontId="10" fillId="0" borderId="13" xfId="0" applyNumberFormat="1" applyFont="1" applyFill="1" applyBorder="1" applyAlignment="1" applyProtection="1">
      <alignment horizontal="right" vertical="top"/>
      <protection locked="0"/>
    </xf>
    <xf numFmtId="183" fontId="10" fillId="0" borderId="23" xfId="0" applyNumberFormat="1" applyFont="1" applyFill="1" applyBorder="1" applyAlignment="1" applyProtection="1">
      <alignment horizontal="left" vertical="top" wrapText="1"/>
      <protection/>
    </xf>
    <xf numFmtId="183" fontId="7" fillId="0" borderId="23" xfId="0" applyNumberFormat="1" applyFont="1" applyFill="1" applyBorder="1" applyAlignment="1" applyProtection="1">
      <alignment horizontal="left" vertical="top"/>
      <protection/>
    </xf>
    <xf numFmtId="49" fontId="7" fillId="0" borderId="13" xfId="0" applyNumberFormat="1" applyFont="1" applyFill="1" applyBorder="1" applyAlignment="1" applyProtection="1">
      <alignment horizontal="right" vertical="top"/>
      <protection/>
    </xf>
    <xf numFmtId="183" fontId="10" fillId="0" borderId="13"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right" vertical="top"/>
      <protection locked="0"/>
    </xf>
    <xf numFmtId="183" fontId="10" fillId="0" borderId="14" xfId="0" applyNumberFormat="1" applyFont="1" applyFill="1" applyBorder="1" applyAlignment="1" applyProtection="1">
      <alignment horizontal="left" vertical="top" wrapText="1"/>
      <protection locked="0"/>
    </xf>
    <xf numFmtId="49" fontId="10" fillId="0" borderId="10" xfId="0" applyNumberFormat="1" applyFont="1" applyFill="1" applyBorder="1" applyAlignment="1" applyProtection="1">
      <alignment horizontal="right" vertical="top"/>
      <protection locked="0"/>
    </xf>
    <xf numFmtId="183" fontId="10" fillId="0" borderId="35" xfId="0" applyNumberFormat="1" applyFont="1" applyFill="1" applyBorder="1" applyAlignment="1" applyProtection="1">
      <alignment horizontal="left" vertical="top" wrapText="1"/>
      <protection/>
    </xf>
    <xf numFmtId="183" fontId="10" fillId="0" borderId="35" xfId="0" applyNumberFormat="1" applyFont="1" applyFill="1" applyBorder="1" applyAlignment="1" applyProtection="1">
      <alignment horizontal="left" vertical="top" wrapText="1"/>
      <protection locked="0"/>
    </xf>
    <xf numFmtId="183" fontId="10" fillId="0" borderId="24" xfId="0" applyNumberFormat="1" applyFont="1" applyFill="1" applyBorder="1" applyAlignment="1" applyProtection="1">
      <alignment horizontal="left" vertical="top" wrapText="1"/>
      <protection locked="0"/>
    </xf>
    <xf numFmtId="183" fontId="10" fillId="0" borderId="24" xfId="0" applyNumberFormat="1" applyFont="1" applyFill="1" applyBorder="1" applyAlignment="1" applyProtection="1">
      <alignment horizontal="left" vertical="top" wrapText="1"/>
      <protection/>
    </xf>
    <xf numFmtId="49" fontId="10" fillId="0" borderId="13" xfId="0" applyNumberFormat="1" applyFont="1" applyFill="1" applyBorder="1" applyAlignment="1" applyProtection="1">
      <alignment horizontal="right" vertical="top"/>
      <protection/>
    </xf>
    <xf numFmtId="183" fontId="7" fillId="0" borderId="23" xfId="0" applyNumberFormat="1" applyFont="1" applyFill="1" applyBorder="1" applyAlignment="1" applyProtection="1">
      <alignment horizontal="left" vertical="top" wrapText="1"/>
      <protection locked="0"/>
    </xf>
    <xf numFmtId="49" fontId="11" fillId="0" borderId="13" xfId="0" applyNumberFormat="1" applyFont="1" applyFill="1" applyBorder="1" applyAlignment="1" applyProtection="1">
      <alignment horizontal="right" vertical="top"/>
      <protection/>
    </xf>
    <xf numFmtId="183" fontId="11" fillId="0" borderId="23" xfId="0" applyNumberFormat="1" applyFont="1" applyFill="1" applyBorder="1" applyAlignment="1" applyProtection="1">
      <alignment horizontal="left" vertical="top" wrapText="1"/>
      <protection/>
    </xf>
    <xf numFmtId="49" fontId="7" fillId="0" borderId="10" xfId="0" applyNumberFormat="1" applyFont="1" applyFill="1" applyBorder="1" applyAlignment="1" applyProtection="1">
      <alignment horizontal="right" vertical="top"/>
      <protection/>
    </xf>
    <xf numFmtId="183" fontId="7" fillId="0" borderId="24" xfId="0" applyNumberFormat="1" applyFont="1" applyFill="1" applyBorder="1" applyAlignment="1" applyProtection="1">
      <alignment horizontal="left" vertical="top" wrapText="1"/>
      <protection/>
    </xf>
    <xf numFmtId="49" fontId="10" fillId="0" borderId="10" xfId="0" applyNumberFormat="1" applyFont="1" applyFill="1" applyBorder="1" applyAlignment="1" applyProtection="1">
      <alignment horizontal="right" vertical="top"/>
      <protection/>
    </xf>
    <xf numFmtId="49" fontId="7" fillId="0" borderId="12" xfId="0" applyNumberFormat="1" applyFont="1" applyFill="1" applyBorder="1" applyAlignment="1" applyProtection="1">
      <alignment horizontal="right" vertical="top"/>
      <protection/>
    </xf>
    <xf numFmtId="183" fontId="7" fillId="0" borderId="16" xfId="0" applyNumberFormat="1" applyFont="1" applyFill="1" applyBorder="1" applyAlignment="1" applyProtection="1">
      <alignment horizontal="left" vertical="top"/>
      <protection locked="0"/>
    </xf>
    <xf numFmtId="49" fontId="7" fillId="0" borderId="22" xfId="0" applyNumberFormat="1" applyFont="1" applyFill="1" applyBorder="1" applyAlignment="1" applyProtection="1">
      <alignment horizontal="right" vertical="top"/>
      <protection/>
    </xf>
    <xf numFmtId="183" fontId="7" fillId="0" borderId="21" xfId="0" applyNumberFormat="1" applyFont="1" applyFill="1" applyBorder="1" applyAlignment="1" applyProtection="1">
      <alignment horizontal="left" vertical="top"/>
      <protection locked="0"/>
    </xf>
    <xf numFmtId="49" fontId="10" fillId="0" borderId="44" xfId="0" applyNumberFormat="1" applyFont="1" applyFill="1" applyBorder="1" applyAlignment="1" applyProtection="1">
      <alignment horizontal="right" vertical="top"/>
      <protection locked="0"/>
    </xf>
    <xf numFmtId="183" fontId="10" fillId="0" borderId="28" xfId="0" applyNumberFormat="1" applyFont="1" applyFill="1" applyBorder="1" applyAlignment="1" applyProtection="1">
      <alignment horizontal="left" vertical="top"/>
      <protection locked="0"/>
    </xf>
    <xf numFmtId="49" fontId="10" fillId="0" borderId="38" xfId="0" applyNumberFormat="1" applyFont="1" applyFill="1" applyBorder="1" applyAlignment="1" applyProtection="1">
      <alignment horizontal="right" vertical="top"/>
      <protection locked="0"/>
    </xf>
    <xf numFmtId="49" fontId="10" fillId="0" borderId="45" xfId="0" applyNumberFormat="1" applyFont="1" applyFill="1" applyBorder="1" applyAlignment="1" applyProtection="1">
      <alignment horizontal="right" vertical="top"/>
      <protection locked="0"/>
    </xf>
    <xf numFmtId="49" fontId="10" fillId="0" borderId="46" xfId="0" applyNumberFormat="1" applyFont="1" applyFill="1" applyBorder="1" applyAlignment="1" applyProtection="1">
      <alignment horizontal="right" vertical="top"/>
      <protection locked="0"/>
    </xf>
    <xf numFmtId="49" fontId="10" fillId="0" borderId="20" xfId="0" applyNumberFormat="1" applyFont="1" applyFill="1" applyBorder="1" applyAlignment="1" applyProtection="1">
      <alignment horizontal="right" vertical="top"/>
      <protection locked="0"/>
    </xf>
    <xf numFmtId="185" fontId="7" fillId="0" borderId="14" xfId="0" applyNumberFormat="1" applyFont="1" applyFill="1" applyBorder="1" applyAlignment="1" applyProtection="1">
      <alignment horizontal="right" vertical="center" wrapText="1"/>
      <protection/>
    </xf>
    <xf numFmtId="0" fontId="7" fillId="0" borderId="13" xfId="0" applyFont="1" applyFill="1" applyBorder="1" applyAlignment="1">
      <alignment horizontal="right" vertical="center" wrapText="1"/>
    </xf>
    <xf numFmtId="0" fontId="15" fillId="0" borderId="13" xfId="0" applyFont="1" applyFill="1" applyBorder="1" applyAlignment="1">
      <alignment horizontal="left" vertical="center" wrapText="1"/>
    </xf>
    <xf numFmtId="185" fontId="15" fillId="0" borderId="14" xfId="0" applyNumberFormat="1" applyFont="1" applyFill="1" applyBorder="1" applyAlignment="1" applyProtection="1">
      <alignment horizontal="right" wrapText="1"/>
      <protection/>
    </xf>
    <xf numFmtId="185" fontId="15" fillId="0" borderId="10" xfId="0" applyNumberFormat="1" applyFont="1" applyFill="1" applyBorder="1" applyAlignment="1" applyProtection="1">
      <alignment horizontal="right" wrapText="1"/>
      <protection/>
    </xf>
    <xf numFmtId="185" fontId="15" fillId="0" borderId="13" xfId="0" applyNumberFormat="1" applyFont="1" applyFill="1" applyBorder="1" applyAlignment="1" applyProtection="1">
      <alignment horizontal="right" wrapText="1"/>
      <protection/>
    </xf>
    <xf numFmtId="185" fontId="7" fillId="0" borderId="13" xfId="0" applyNumberFormat="1" applyFont="1" applyFill="1" applyBorder="1" applyAlignment="1" applyProtection="1">
      <alignment horizontal="right" wrapText="1"/>
      <protection/>
    </xf>
    <xf numFmtId="0" fontId="11" fillId="0" borderId="11" xfId="0" applyFont="1" applyBorder="1" applyAlignment="1">
      <alignment horizontal="center" vertical="top" wrapText="1"/>
    </xf>
    <xf numFmtId="0" fontId="11" fillId="0" borderId="19" xfId="0" applyFont="1" applyBorder="1" applyAlignment="1">
      <alignment horizontal="center" vertical="top" wrapText="1"/>
    </xf>
    <xf numFmtId="0" fontId="11" fillId="0" borderId="16" xfId="0" applyFont="1" applyFill="1" applyBorder="1" applyAlignment="1">
      <alignment horizontal="center"/>
    </xf>
    <xf numFmtId="0" fontId="11" fillId="0" borderId="47" xfId="0" applyFont="1" applyFill="1" applyBorder="1" applyAlignment="1">
      <alignment horizontal="center"/>
    </xf>
    <xf numFmtId="0" fontId="11" fillId="0" borderId="16" xfId="0" applyFont="1" applyBorder="1" applyAlignment="1">
      <alignment horizontal="center"/>
    </xf>
    <xf numFmtId="0" fontId="11" fillId="0" borderId="47" xfId="0" applyFont="1" applyBorder="1" applyAlignment="1">
      <alignment horizontal="center"/>
    </xf>
    <xf numFmtId="0" fontId="11" fillId="0" borderId="13" xfId="0" applyFont="1" applyFill="1" applyBorder="1" applyAlignment="1">
      <alignment horizontal="right" vertical="top" wrapText="1"/>
    </xf>
    <xf numFmtId="0" fontId="11" fillId="0" borderId="48"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5" xfId="0" applyFont="1" applyBorder="1" applyAlignment="1">
      <alignment horizontal="center"/>
    </xf>
    <xf numFmtId="0" fontId="6" fillId="0" borderId="15" xfId="0" applyFont="1" applyBorder="1" applyAlignment="1">
      <alignment horizontal="center"/>
    </xf>
    <xf numFmtId="0" fontId="6" fillId="0" borderId="33" xfId="0" applyFont="1" applyBorder="1" applyAlignment="1">
      <alignment horizontal="center"/>
    </xf>
    <xf numFmtId="49" fontId="10" fillId="0" borderId="14" xfId="0" applyNumberFormat="1" applyFont="1" applyFill="1" applyBorder="1" applyAlignment="1" applyProtection="1">
      <alignment horizontal="right" vertical="top"/>
      <protection locked="0"/>
    </xf>
    <xf numFmtId="49" fontId="10" fillId="0" borderId="10" xfId="0" applyNumberFormat="1" applyFont="1" applyFill="1" applyBorder="1" applyAlignment="1" applyProtection="1">
      <alignment horizontal="right" vertical="top"/>
      <protection locked="0"/>
    </xf>
    <xf numFmtId="0" fontId="7" fillId="0" borderId="23" xfId="0" applyFont="1" applyFill="1" applyBorder="1" applyAlignment="1">
      <alignment horizontal="center"/>
    </xf>
    <xf numFmtId="0" fontId="7" fillId="0" borderId="51" xfId="0" applyFont="1" applyFill="1" applyBorder="1" applyAlignment="1">
      <alignment horizontal="center"/>
    </xf>
    <xf numFmtId="0" fontId="7" fillId="0" borderId="52" xfId="0" applyFont="1" applyFill="1" applyBorder="1" applyAlignment="1">
      <alignment horizontal="center"/>
    </xf>
    <xf numFmtId="0" fontId="14"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4" xfId="0" applyFont="1" applyBorder="1" applyAlignment="1">
      <alignment horizontal="center"/>
    </xf>
    <xf numFmtId="49" fontId="11" fillId="0" borderId="11" xfId="0" applyNumberFormat="1" applyFont="1" applyBorder="1" applyAlignment="1">
      <alignment horizontal="center" vertical="top" wrapText="1"/>
    </xf>
    <xf numFmtId="0" fontId="0" fillId="0" borderId="19"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K240"/>
  <sheetViews>
    <sheetView tabSelected="1" zoomScale="50" zoomScaleNormal="50" zoomScaleSheetLayoutView="50" zoomScalePageLayoutView="0" workbookViewId="0" topLeftCell="A1">
      <pane xSplit="2" ySplit="9" topLeftCell="C184" activePane="bottomRight" state="frozen"/>
      <selection pane="topLeft" activeCell="A1" sqref="A1"/>
      <selection pane="topRight" activeCell="C1" sqref="C1"/>
      <selection pane="bottomLeft" activeCell="A10" sqref="A10"/>
      <selection pane="bottomRight" activeCell="A236" sqref="A237"/>
    </sheetView>
  </sheetViews>
  <sheetFormatPr defaultColWidth="9.00390625" defaultRowHeight="12.75"/>
  <cols>
    <col min="1" max="1" width="16.625" style="53" customWidth="1"/>
    <col min="2" max="2" width="83.25390625" style="60" customWidth="1"/>
    <col min="3" max="3" width="24.00390625" style="73" customWidth="1"/>
    <col min="4" max="4" width="21.375" style="2" customWidth="1"/>
    <col min="5" max="5" width="21.75390625" style="2" customWidth="1"/>
    <col min="6" max="6" width="19.125" style="53" customWidth="1"/>
    <col min="7" max="7" width="24.625" style="2" customWidth="1"/>
    <col min="8" max="8" width="18.375" style="2" customWidth="1"/>
    <col min="9" max="9" width="19.00390625" style="2" customWidth="1"/>
    <col min="10" max="10" width="17.375" style="2" customWidth="1"/>
    <col min="11" max="16384" width="9.125" style="1" customWidth="1"/>
  </cols>
  <sheetData>
    <row r="1" ht="15">
      <c r="C1" s="2"/>
    </row>
    <row r="2" spans="1:10" ht="60" customHeight="1">
      <c r="A2" s="231" t="s">
        <v>273</v>
      </c>
      <c r="B2" s="231"/>
      <c r="C2" s="231"/>
      <c r="D2" s="231"/>
      <c r="E2" s="231"/>
      <c r="F2" s="231"/>
      <c r="G2" s="231"/>
      <c r="H2" s="231"/>
      <c r="I2" s="231"/>
      <c r="J2" s="231"/>
    </row>
    <row r="3" spans="1:10" ht="23.25">
      <c r="A3" s="52"/>
      <c r="B3" s="59"/>
      <c r="C3" s="135"/>
      <c r="D3" s="3"/>
      <c r="E3" s="3"/>
      <c r="F3" s="77"/>
      <c r="G3" s="3"/>
      <c r="H3" s="3"/>
      <c r="I3" s="3"/>
      <c r="J3" s="5"/>
    </row>
    <row r="4" spans="3:9" ht="15.75" thickBot="1">
      <c r="C4" s="4"/>
      <c r="D4" s="4"/>
      <c r="E4" s="4"/>
      <c r="G4" s="4"/>
      <c r="H4" s="4"/>
      <c r="I4" s="4"/>
    </row>
    <row r="5" spans="1:10" ht="21" customHeight="1" thickBot="1">
      <c r="A5" s="232" t="s">
        <v>3</v>
      </c>
      <c r="B5" s="235" t="s">
        <v>413</v>
      </c>
      <c r="C5" s="212" t="s">
        <v>0</v>
      </c>
      <c r="D5" s="238"/>
      <c r="E5" s="238"/>
      <c r="F5" s="213"/>
      <c r="G5" s="212" t="s">
        <v>1</v>
      </c>
      <c r="H5" s="238"/>
      <c r="I5" s="238"/>
      <c r="J5" s="213"/>
    </row>
    <row r="6" spans="1:10" ht="21" customHeight="1" thickBot="1">
      <c r="A6" s="233"/>
      <c r="B6" s="236"/>
      <c r="C6" s="208" t="s">
        <v>414</v>
      </c>
      <c r="D6" s="208" t="s">
        <v>296</v>
      </c>
      <c r="E6" s="212" t="s">
        <v>4</v>
      </c>
      <c r="F6" s="213"/>
      <c r="G6" s="239" t="s">
        <v>415</v>
      </c>
      <c r="H6" s="208" t="s">
        <v>296</v>
      </c>
      <c r="I6" s="212" t="s">
        <v>4</v>
      </c>
      <c r="J6" s="213"/>
    </row>
    <row r="7" spans="1:10" ht="76.5" customHeight="1" thickBot="1">
      <c r="A7" s="234"/>
      <c r="B7" s="237"/>
      <c r="C7" s="209"/>
      <c r="D7" s="209"/>
      <c r="E7" s="9" t="s">
        <v>254</v>
      </c>
      <c r="F7" s="10" t="s">
        <v>255</v>
      </c>
      <c r="G7" s="240"/>
      <c r="H7" s="209"/>
      <c r="I7" s="9" t="s">
        <v>254</v>
      </c>
      <c r="J7" s="10" t="s">
        <v>255</v>
      </c>
    </row>
    <row r="8" spans="1:10" ht="19.5" customHeight="1" thickBot="1">
      <c r="A8" s="54">
        <v>1</v>
      </c>
      <c r="B8" s="124">
        <v>2</v>
      </c>
      <c r="C8" s="8">
        <v>3</v>
      </c>
      <c r="D8" s="8">
        <v>4</v>
      </c>
      <c r="E8" s="8">
        <v>5</v>
      </c>
      <c r="F8" s="8">
        <v>6</v>
      </c>
      <c r="G8" s="8">
        <v>7</v>
      </c>
      <c r="H8" s="32">
        <v>8</v>
      </c>
      <c r="I8" s="8">
        <v>9</v>
      </c>
      <c r="J8" s="8">
        <v>10</v>
      </c>
    </row>
    <row r="9" spans="1:10" ht="29.25" customHeight="1" thickBot="1">
      <c r="A9" s="219" t="s">
        <v>209</v>
      </c>
      <c r="B9" s="220"/>
      <c r="C9" s="221"/>
      <c r="D9" s="221"/>
      <c r="E9" s="221"/>
      <c r="F9" s="221"/>
      <c r="G9" s="221"/>
      <c r="H9" s="221"/>
      <c r="I9" s="221"/>
      <c r="J9" s="222"/>
    </row>
    <row r="10" spans="1:10" s="6" customFormat="1" ht="24" customHeight="1">
      <c r="A10" s="136">
        <v>10000000</v>
      </c>
      <c r="B10" s="137" t="s">
        <v>5</v>
      </c>
      <c r="C10" s="138">
        <f>C11+C19+C22+C24+C39</f>
        <v>174663.35400000002</v>
      </c>
      <c r="D10" s="138">
        <f>D11+D19+D22+D24+D39</f>
        <v>223881.754</v>
      </c>
      <c r="E10" s="138">
        <f aca="true" t="shared" si="0" ref="E10:E74">SUM(D10-C10)</f>
        <v>49218.399999999965</v>
      </c>
      <c r="F10" s="139">
        <f aca="true" t="shared" si="1" ref="F10:F74">SUM(E10/C10*100)</f>
        <v>28.17900771560814</v>
      </c>
      <c r="G10" s="138">
        <f>G16+G24+G39</f>
        <v>27074.286000000004</v>
      </c>
      <c r="H10" s="138">
        <f>H16+H24+H39</f>
        <v>1.509</v>
      </c>
      <c r="I10" s="138">
        <f>SUM(H10-G10)</f>
        <v>-27072.777000000006</v>
      </c>
      <c r="J10" s="139">
        <f>I10/G10*100</f>
        <v>-99.99442644581653</v>
      </c>
    </row>
    <row r="11" spans="1:10" ht="38.25" customHeight="1">
      <c r="A11" s="123">
        <v>11000000</v>
      </c>
      <c r="B11" s="62" t="s">
        <v>6</v>
      </c>
      <c r="C11" s="140">
        <f>C12+C13</f>
        <v>138009.44100000002</v>
      </c>
      <c r="D11" s="140">
        <f>D12+D13</f>
        <v>132942.683</v>
      </c>
      <c r="E11" s="140">
        <f t="shared" si="0"/>
        <v>-5066.758000000031</v>
      </c>
      <c r="F11" s="141">
        <f t="shared" si="1"/>
        <v>-3.67131260244727</v>
      </c>
      <c r="G11" s="140"/>
      <c r="H11" s="140"/>
      <c r="I11" s="140"/>
      <c r="J11" s="141"/>
    </row>
    <row r="12" spans="1:10" s="40" customFormat="1" ht="18.75">
      <c r="A12" s="142">
        <v>11010000</v>
      </c>
      <c r="B12" s="143" t="s">
        <v>334</v>
      </c>
      <c r="C12" s="140">
        <v>137561.839</v>
      </c>
      <c r="D12" s="140">
        <v>132105.047</v>
      </c>
      <c r="E12" s="140">
        <f t="shared" si="0"/>
        <v>-5456.792000000016</v>
      </c>
      <c r="F12" s="141">
        <f t="shared" si="1"/>
        <v>-3.966791982186292</v>
      </c>
      <c r="G12" s="140"/>
      <c r="H12" s="140"/>
      <c r="I12" s="140"/>
      <c r="J12" s="141"/>
    </row>
    <row r="13" spans="1:10" ht="18.75">
      <c r="A13" s="144">
        <v>11020000</v>
      </c>
      <c r="B13" s="145" t="s">
        <v>251</v>
      </c>
      <c r="C13" s="140">
        <f>C14+C15</f>
        <v>447.602</v>
      </c>
      <c r="D13" s="140">
        <f>D14+D15</f>
        <v>837.636</v>
      </c>
      <c r="E13" s="140">
        <f t="shared" si="0"/>
        <v>390.034</v>
      </c>
      <c r="F13" s="141">
        <f t="shared" si="1"/>
        <v>87.13857400100983</v>
      </c>
      <c r="G13" s="140"/>
      <c r="H13" s="140"/>
      <c r="I13" s="140"/>
      <c r="J13" s="141"/>
    </row>
    <row r="14" spans="1:10" s="40" customFormat="1" ht="37.5">
      <c r="A14" s="144">
        <v>11020200</v>
      </c>
      <c r="B14" s="145" t="s">
        <v>222</v>
      </c>
      <c r="C14" s="140">
        <v>307.904</v>
      </c>
      <c r="D14" s="140">
        <v>710.51</v>
      </c>
      <c r="E14" s="140">
        <f t="shared" si="0"/>
        <v>402.606</v>
      </c>
      <c r="F14" s="141">
        <f t="shared" si="1"/>
        <v>130.7569891914363</v>
      </c>
      <c r="G14" s="140"/>
      <c r="H14" s="140"/>
      <c r="I14" s="140"/>
      <c r="J14" s="141"/>
    </row>
    <row r="15" spans="1:10" s="40" customFormat="1" ht="37.5">
      <c r="A15" s="144">
        <v>11023200</v>
      </c>
      <c r="B15" s="145" t="s">
        <v>252</v>
      </c>
      <c r="C15" s="140">
        <v>139.698</v>
      </c>
      <c r="D15" s="140">
        <v>127.126</v>
      </c>
      <c r="E15" s="140">
        <f t="shared" si="0"/>
        <v>-12.572000000000003</v>
      </c>
      <c r="F15" s="141">
        <f t="shared" si="1"/>
        <v>-8.999413019513524</v>
      </c>
      <c r="G15" s="140"/>
      <c r="H15" s="140"/>
      <c r="I15" s="140"/>
      <c r="J15" s="141"/>
    </row>
    <row r="16" spans="1:10" s="40" customFormat="1" ht="18.75">
      <c r="A16" s="146" t="s">
        <v>329</v>
      </c>
      <c r="B16" s="147" t="s">
        <v>330</v>
      </c>
      <c r="C16" s="140"/>
      <c r="D16" s="140"/>
      <c r="E16" s="140"/>
      <c r="F16" s="141"/>
      <c r="G16" s="140">
        <f>G17+G18</f>
        <v>176.556</v>
      </c>
      <c r="H16" s="140">
        <v>1.873</v>
      </c>
      <c r="I16" s="140">
        <f>SUM(H16-G16)</f>
        <v>-174.68300000000002</v>
      </c>
      <c r="J16" s="141">
        <f>I16/G16*100</f>
        <v>-98.93914678628877</v>
      </c>
    </row>
    <row r="17" spans="1:10" s="40" customFormat="1" ht="37.5">
      <c r="A17" s="146" t="s">
        <v>331</v>
      </c>
      <c r="B17" s="147" t="s">
        <v>359</v>
      </c>
      <c r="C17" s="140"/>
      <c r="D17" s="140"/>
      <c r="E17" s="140"/>
      <c r="F17" s="141"/>
      <c r="G17" s="140">
        <v>-3.566</v>
      </c>
      <c r="H17" s="140">
        <v>1.873</v>
      </c>
      <c r="I17" s="140">
        <f>SUM(H17-G17)</f>
        <v>5.439</v>
      </c>
      <c r="J17" s="141">
        <f>I17/G17*100</f>
        <v>-152.52383623107124</v>
      </c>
    </row>
    <row r="18" spans="1:10" s="40" customFormat="1" ht="18.75">
      <c r="A18" s="123">
        <v>12030000</v>
      </c>
      <c r="B18" s="62" t="s">
        <v>336</v>
      </c>
      <c r="C18" s="140"/>
      <c r="D18" s="140"/>
      <c r="E18" s="140"/>
      <c r="F18" s="141"/>
      <c r="G18" s="140">
        <v>180.122</v>
      </c>
      <c r="H18" s="140"/>
      <c r="I18" s="140">
        <f>SUM(H18-G18)</f>
        <v>-180.122</v>
      </c>
      <c r="J18" s="141">
        <f>I18/G18*100</f>
        <v>-100</v>
      </c>
    </row>
    <row r="19" spans="1:10" ht="18.75">
      <c r="A19" s="146" t="s">
        <v>284</v>
      </c>
      <c r="B19" s="147" t="s">
        <v>361</v>
      </c>
      <c r="C19" s="140">
        <v>7.395</v>
      </c>
      <c r="D19" s="140">
        <f>D20</f>
        <v>1.486</v>
      </c>
      <c r="E19" s="140">
        <f t="shared" si="0"/>
        <v>-5.909</v>
      </c>
      <c r="F19" s="141">
        <f t="shared" si="1"/>
        <v>-79.9053414469236</v>
      </c>
      <c r="G19" s="140"/>
      <c r="H19" s="140"/>
      <c r="I19" s="140"/>
      <c r="J19" s="141"/>
    </row>
    <row r="20" spans="1:10" ht="59.25" customHeight="1">
      <c r="A20" s="146" t="s">
        <v>285</v>
      </c>
      <c r="B20" s="147" t="s">
        <v>360</v>
      </c>
      <c r="C20" s="140"/>
      <c r="D20" s="140">
        <v>1.486</v>
      </c>
      <c r="E20" s="140">
        <f t="shared" si="0"/>
        <v>1.486</v>
      </c>
      <c r="F20" s="141"/>
      <c r="G20" s="140"/>
      <c r="H20" s="140"/>
      <c r="I20" s="140"/>
      <c r="J20" s="141"/>
    </row>
    <row r="21" spans="1:10" ht="37.5" customHeight="1">
      <c r="A21" s="142">
        <v>13030200</v>
      </c>
      <c r="B21" s="148" t="s">
        <v>369</v>
      </c>
      <c r="C21" s="140">
        <v>7.395</v>
      </c>
      <c r="D21" s="140"/>
      <c r="E21" s="140">
        <f t="shared" si="0"/>
        <v>-7.395</v>
      </c>
      <c r="F21" s="141">
        <f t="shared" si="1"/>
        <v>-100</v>
      </c>
      <c r="G21" s="140"/>
      <c r="H21" s="140"/>
      <c r="I21" s="140"/>
      <c r="J21" s="141"/>
    </row>
    <row r="22" spans="1:10" ht="18.75">
      <c r="A22" s="146" t="s">
        <v>304</v>
      </c>
      <c r="B22" s="147" t="s">
        <v>362</v>
      </c>
      <c r="C22" s="140"/>
      <c r="D22" s="140">
        <f>D23</f>
        <v>16660.407</v>
      </c>
      <c r="E22" s="140">
        <f t="shared" si="0"/>
        <v>16660.407</v>
      </c>
      <c r="F22" s="141"/>
      <c r="G22" s="140"/>
      <c r="H22" s="140"/>
      <c r="I22" s="140"/>
      <c r="J22" s="141"/>
    </row>
    <row r="23" spans="1:10" ht="50.25" customHeight="1">
      <c r="A23" s="146" t="s">
        <v>286</v>
      </c>
      <c r="B23" s="147" t="s">
        <v>363</v>
      </c>
      <c r="C23" s="140"/>
      <c r="D23" s="140">
        <v>16660.407</v>
      </c>
      <c r="E23" s="140">
        <f t="shared" si="0"/>
        <v>16660.407</v>
      </c>
      <c r="F23" s="141"/>
      <c r="G23" s="140"/>
      <c r="H23" s="140"/>
      <c r="I23" s="140"/>
      <c r="J23" s="141"/>
    </row>
    <row r="24" spans="1:10" ht="31.5" customHeight="1">
      <c r="A24" s="146" t="s">
        <v>287</v>
      </c>
      <c r="B24" s="147" t="s">
        <v>364</v>
      </c>
      <c r="C24" s="140">
        <f>C25+C35+C36+C38</f>
        <v>36646.189</v>
      </c>
      <c r="D24" s="140">
        <f>D25+D35+D36+D38</f>
        <v>74114.965</v>
      </c>
      <c r="E24" s="140">
        <f t="shared" si="0"/>
        <v>37468.776</v>
      </c>
      <c r="F24" s="141">
        <f t="shared" si="1"/>
        <v>102.2446726997997</v>
      </c>
      <c r="G24" s="140">
        <f>G26+G27+G38+G36</f>
        <v>26616.331000000002</v>
      </c>
      <c r="H24" s="140">
        <f>H36</f>
        <v>-0.372</v>
      </c>
      <c r="I24" s="140">
        <f>SUM(H24-G24)</f>
        <v>-26616.703</v>
      </c>
      <c r="J24" s="141">
        <f>I24/G24*100</f>
        <v>-100.00139763816433</v>
      </c>
    </row>
    <row r="25" spans="1:10" ht="31.5" customHeight="1">
      <c r="A25" s="146" t="s">
        <v>288</v>
      </c>
      <c r="B25" s="147" t="s">
        <v>365</v>
      </c>
      <c r="C25" s="140">
        <f>SUM(C26:C34)</f>
        <v>34631.831</v>
      </c>
      <c r="D25" s="140">
        <f>SUM(D26:D34)</f>
        <v>40458.7</v>
      </c>
      <c r="E25" s="140">
        <f t="shared" si="0"/>
        <v>5826.868999999999</v>
      </c>
      <c r="F25" s="141">
        <f t="shared" si="1"/>
        <v>16.825183167473874</v>
      </c>
      <c r="G25" s="140"/>
      <c r="H25" s="140"/>
      <c r="I25" s="140"/>
      <c r="J25" s="141"/>
    </row>
    <row r="26" spans="1:10" ht="57" customHeight="1">
      <c r="A26" s="146" t="s">
        <v>297</v>
      </c>
      <c r="B26" s="147" t="s">
        <v>366</v>
      </c>
      <c r="C26" s="140"/>
      <c r="D26" s="140">
        <v>114.015</v>
      </c>
      <c r="E26" s="140">
        <f t="shared" si="0"/>
        <v>114.015</v>
      </c>
      <c r="F26" s="141"/>
      <c r="G26" s="140">
        <v>50.8</v>
      </c>
      <c r="H26" s="140"/>
      <c r="I26" s="140">
        <f>SUM(H26-G26)</f>
        <v>-50.8</v>
      </c>
      <c r="J26" s="141">
        <f>I26/G26*100</f>
        <v>-100</v>
      </c>
    </row>
    <row r="27" spans="1:10" ht="44.25" customHeight="1">
      <c r="A27" s="149">
        <v>18010200</v>
      </c>
      <c r="B27" s="62" t="s">
        <v>335</v>
      </c>
      <c r="C27" s="140"/>
      <c r="D27" s="140"/>
      <c r="E27" s="140"/>
      <c r="F27" s="141"/>
      <c r="G27" s="140">
        <v>-0.156</v>
      </c>
      <c r="H27" s="140"/>
      <c r="I27" s="140">
        <f>SUM(H27-G27)</f>
        <v>0.156</v>
      </c>
      <c r="J27" s="141">
        <f>I27/G27*100</f>
        <v>-100</v>
      </c>
    </row>
    <row r="28" spans="1:10" ht="58.5" customHeight="1">
      <c r="A28" s="146" t="s">
        <v>298</v>
      </c>
      <c r="B28" s="147" t="s">
        <v>367</v>
      </c>
      <c r="C28" s="140"/>
      <c r="D28" s="140">
        <v>3.527</v>
      </c>
      <c r="E28" s="140">
        <f t="shared" si="0"/>
        <v>3.527</v>
      </c>
      <c r="F28" s="141"/>
      <c r="G28" s="140"/>
      <c r="H28" s="140"/>
      <c r="I28" s="140"/>
      <c r="J28" s="141"/>
    </row>
    <row r="29" spans="1:10" ht="60" customHeight="1">
      <c r="A29" s="146" t="s">
        <v>299</v>
      </c>
      <c r="B29" s="147" t="s">
        <v>368</v>
      </c>
      <c r="C29" s="140"/>
      <c r="D29" s="140">
        <v>604.364</v>
      </c>
      <c r="E29" s="140">
        <f t="shared" si="0"/>
        <v>604.364</v>
      </c>
      <c r="F29" s="141"/>
      <c r="G29" s="140"/>
      <c r="H29" s="140"/>
      <c r="I29" s="140"/>
      <c r="J29" s="141"/>
    </row>
    <row r="30" spans="1:10" ht="31.5" customHeight="1">
      <c r="A30" s="146" t="s">
        <v>300</v>
      </c>
      <c r="B30" s="147" t="s">
        <v>305</v>
      </c>
      <c r="C30" s="140">
        <v>9030.296</v>
      </c>
      <c r="D30" s="140">
        <v>11413.67</v>
      </c>
      <c r="E30" s="140">
        <f t="shared" si="0"/>
        <v>2383.374</v>
      </c>
      <c r="F30" s="141">
        <f t="shared" si="1"/>
        <v>26.393088332874136</v>
      </c>
      <c r="G30" s="140"/>
      <c r="H30" s="140"/>
      <c r="I30" s="140"/>
      <c r="J30" s="141"/>
    </row>
    <row r="31" spans="1:10" ht="31.5" customHeight="1">
      <c r="A31" s="146" t="s">
        <v>301</v>
      </c>
      <c r="B31" s="147" t="s">
        <v>306</v>
      </c>
      <c r="C31" s="140">
        <v>22292.583</v>
      </c>
      <c r="D31" s="140">
        <v>24310.563</v>
      </c>
      <c r="E31" s="140">
        <f t="shared" si="0"/>
        <v>2017.9799999999996</v>
      </c>
      <c r="F31" s="141">
        <f t="shared" si="1"/>
        <v>9.052248454115881</v>
      </c>
      <c r="G31" s="140"/>
      <c r="H31" s="140"/>
      <c r="I31" s="140"/>
      <c r="J31" s="141"/>
    </row>
    <row r="32" spans="1:10" ht="31.5" customHeight="1">
      <c r="A32" s="146" t="s">
        <v>302</v>
      </c>
      <c r="B32" s="147" t="s">
        <v>307</v>
      </c>
      <c r="C32" s="140">
        <v>257.905</v>
      </c>
      <c r="D32" s="140">
        <v>206.53</v>
      </c>
      <c r="E32" s="140">
        <f t="shared" si="0"/>
        <v>-51.37499999999997</v>
      </c>
      <c r="F32" s="141">
        <f t="shared" si="1"/>
        <v>-19.920125627653583</v>
      </c>
      <c r="G32" s="140"/>
      <c r="H32" s="140"/>
      <c r="I32" s="140"/>
      <c r="J32" s="141"/>
    </row>
    <row r="33" spans="1:10" ht="31.5" customHeight="1">
      <c r="A33" s="146" t="s">
        <v>303</v>
      </c>
      <c r="B33" s="147" t="s">
        <v>308</v>
      </c>
      <c r="C33" s="140">
        <v>3051.047</v>
      </c>
      <c r="D33" s="140">
        <v>3705.099</v>
      </c>
      <c r="E33" s="140">
        <f t="shared" si="0"/>
        <v>654.0520000000001</v>
      </c>
      <c r="F33" s="141">
        <f t="shared" si="1"/>
        <v>21.436969014243314</v>
      </c>
      <c r="G33" s="140"/>
      <c r="H33" s="140"/>
      <c r="I33" s="140"/>
      <c r="J33" s="141"/>
    </row>
    <row r="34" spans="1:10" ht="18.75">
      <c r="A34" s="146" t="s">
        <v>289</v>
      </c>
      <c r="B34" s="147" t="s">
        <v>309</v>
      </c>
      <c r="C34" s="140"/>
      <c r="D34" s="140">
        <v>100.932</v>
      </c>
      <c r="E34" s="140">
        <f t="shared" si="0"/>
        <v>100.932</v>
      </c>
      <c r="F34" s="141"/>
      <c r="G34" s="140"/>
      <c r="H34" s="140"/>
      <c r="I34" s="140"/>
      <c r="J34" s="141"/>
    </row>
    <row r="35" spans="1:10" ht="18.75">
      <c r="A35" s="123">
        <v>18030000</v>
      </c>
      <c r="B35" s="62" t="s">
        <v>263</v>
      </c>
      <c r="C35" s="140">
        <v>36.133</v>
      </c>
      <c r="D35" s="140">
        <v>43.868</v>
      </c>
      <c r="E35" s="140">
        <f t="shared" si="0"/>
        <v>7.734999999999999</v>
      </c>
      <c r="F35" s="141">
        <f t="shared" si="1"/>
        <v>21.40702405003736</v>
      </c>
      <c r="G35" s="140"/>
      <c r="H35" s="140"/>
      <c r="I35" s="140"/>
      <c r="J35" s="141"/>
    </row>
    <row r="36" spans="1:10" ht="37.5">
      <c r="A36" s="146" t="s">
        <v>290</v>
      </c>
      <c r="B36" s="147" t="s">
        <v>337</v>
      </c>
      <c r="C36" s="140">
        <v>1978.225</v>
      </c>
      <c r="D36" s="140">
        <v>-331.602</v>
      </c>
      <c r="E36" s="140">
        <f t="shared" si="0"/>
        <v>-2309.8269999999998</v>
      </c>
      <c r="F36" s="141">
        <f t="shared" si="1"/>
        <v>-116.76260283840311</v>
      </c>
      <c r="G36" s="140">
        <f>G37</f>
        <v>134.483</v>
      </c>
      <c r="H36" s="140">
        <f>H37</f>
        <v>-0.372</v>
      </c>
      <c r="I36" s="140">
        <f aca="true" t="shared" si="2" ref="I36:I43">SUM(H36-G36)</f>
        <v>-134.85500000000002</v>
      </c>
      <c r="J36" s="141">
        <f aca="true" t="shared" si="3" ref="J36:J43">I36/G36*100</f>
        <v>-100.27661488812714</v>
      </c>
    </row>
    <row r="37" spans="1:10" ht="75">
      <c r="A37" s="146" t="s">
        <v>332</v>
      </c>
      <c r="B37" s="147" t="s">
        <v>338</v>
      </c>
      <c r="C37" s="140"/>
      <c r="D37" s="140"/>
      <c r="E37" s="140"/>
      <c r="F37" s="141"/>
      <c r="G37" s="140">
        <v>134.483</v>
      </c>
      <c r="H37" s="140">
        <v>-0.372</v>
      </c>
      <c r="I37" s="140">
        <f t="shared" si="2"/>
        <v>-134.85500000000002</v>
      </c>
      <c r="J37" s="141">
        <f t="shared" si="3"/>
        <v>-100.27661488812714</v>
      </c>
    </row>
    <row r="38" spans="1:10" s="51" customFormat="1" ht="18.75">
      <c r="A38" s="146" t="s">
        <v>291</v>
      </c>
      <c r="B38" s="147" t="s">
        <v>339</v>
      </c>
      <c r="C38" s="150"/>
      <c r="D38" s="150">
        <v>33943.999</v>
      </c>
      <c r="E38" s="140">
        <f t="shared" si="0"/>
        <v>33943.999</v>
      </c>
      <c r="F38" s="141"/>
      <c r="G38" s="150">
        <v>26431.204</v>
      </c>
      <c r="H38" s="150"/>
      <c r="I38" s="140">
        <f t="shared" si="2"/>
        <v>-26431.204</v>
      </c>
      <c r="J38" s="141">
        <f t="shared" si="3"/>
        <v>-100</v>
      </c>
    </row>
    <row r="39" spans="1:10" ht="18.75">
      <c r="A39" s="123">
        <v>19000000</v>
      </c>
      <c r="B39" s="62" t="s">
        <v>371</v>
      </c>
      <c r="C39" s="140">
        <v>0.329</v>
      </c>
      <c r="D39" s="140">
        <f>D40</f>
        <v>162.213</v>
      </c>
      <c r="E39" s="140">
        <f t="shared" si="0"/>
        <v>161.884</v>
      </c>
      <c r="F39" s="141" t="s">
        <v>411</v>
      </c>
      <c r="G39" s="140">
        <f>G42+G40</f>
        <v>281.399</v>
      </c>
      <c r="H39" s="140">
        <f>H42</f>
        <v>0.008</v>
      </c>
      <c r="I39" s="140">
        <f t="shared" si="2"/>
        <v>-281.391</v>
      </c>
      <c r="J39" s="141">
        <f t="shared" si="3"/>
        <v>-99.99715706168111</v>
      </c>
    </row>
    <row r="40" spans="1:10" ht="18.75">
      <c r="A40" s="146" t="s">
        <v>293</v>
      </c>
      <c r="B40" s="147" t="s">
        <v>340</v>
      </c>
      <c r="C40" s="140"/>
      <c r="D40" s="140">
        <v>162.213</v>
      </c>
      <c r="E40" s="140">
        <f t="shared" si="0"/>
        <v>162.213</v>
      </c>
      <c r="F40" s="141"/>
      <c r="G40" s="140">
        <v>281.451</v>
      </c>
      <c r="H40" s="140"/>
      <c r="I40" s="140">
        <f t="shared" si="2"/>
        <v>-281.451</v>
      </c>
      <c r="J40" s="141">
        <f t="shared" si="3"/>
        <v>-100</v>
      </c>
    </row>
    <row r="41" spans="1:10" ht="18.75">
      <c r="A41" s="123">
        <v>19040000</v>
      </c>
      <c r="B41" s="19" t="s">
        <v>410</v>
      </c>
      <c r="C41" s="140">
        <v>0.329</v>
      </c>
      <c r="D41" s="140"/>
      <c r="E41" s="140">
        <f t="shared" si="0"/>
        <v>-0.329</v>
      </c>
      <c r="F41" s="141">
        <f t="shared" si="1"/>
        <v>-100</v>
      </c>
      <c r="G41" s="140"/>
      <c r="H41" s="140"/>
      <c r="I41" s="140"/>
      <c r="J41" s="141"/>
    </row>
    <row r="42" spans="1:10" ht="18.75">
      <c r="A42" s="146" t="s">
        <v>333</v>
      </c>
      <c r="B42" s="147" t="s">
        <v>341</v>
      </c>
      <c r="C42" s="140"/>
      <c r="D42" s="140"/>
      <c r="E42" s="140"/>
      <c r="F42" s="141"/>
      <c r="G42" s="140">
        <v>-0.052</v>
      </c>
      <c r="H42" s="140">
        <v>0.008</v>
      </c>
      <c r="I42" s="140">
        <f t="shared" si="2"/>
        <v>0.06</v>
      </c>
      <c r="J42" s="141">
        <f t="shared" si="3"/>
        <v>-115.3846153846154</v>
      </c>
    </row>
    <row r="43" spans="1:10" s="6" customFormat="1" ht="18.75">
      <c r="A43" s="151">
        <v>20000000</v>
      </c>
      <c r="B43" s="134" t="s">
        <v>7</v>
      </c>
      <c r="C43" s="138">
        <f>C44+C48+C54</f>
        <v>3211.4719999999998</v>
      </c>
      <c r="D43" s="138">
        <f>D44+D48+D54</f>
        <v>7564.153</v>
      </c>
      <c r="E43" s="138">
        <f t="shared" si="0"/>
        <v>4352.6810000000005</v>
      </c>
      <c r="F43" s="139">
        <f t="shared" si="1"/>
        <v>135.5353868880065</v>
      </c>
      <c r="G43" s="138">
        <f>G44+G54+G60</f>
        <v>9434.812</v>
      </c>
      <c r="H43" s="138">
        <f>H44+H54+H60</f>
        <v>12784.184</v>
      </c>
      <c r="I43" s="138">
        <f t="shared" si="2"/>
        <v>3349.3719999999994</v>
      </c>
      <c r="J43" s="139">
        <f t="shared" si="3"/>
        <v>35.50014563088273</v>
      </c>
    </row>
    <row r="44" spans="1:10" ht="18.75">
      <c r="A44" s="123">
        <v>21000000</v>
      </c>
      <c r="B44" s="62" t="s">
        <v>8</v>
      </c>
      <c r="C44" s="140">
        <f>C45+C46</f>
        <v>108.776</v>
      </c>
      <c r="D44" s="140">
        <f>D45+D46</f>
        <v>137.313</v>
      </c>
      <c r="E44" s="140">
        <f t="shared" si="0"/>
        <v>28.536999999999992</v>
      </c>
      <c r="F44" s="141">
        <f t="shared" si="1"/>
        <v>26.23464734867985</v>
      </c>
      <c r="G44" s="140"/>
      <c r="H44" s="140"/>
      <c r="I44" s="140"/>
      <c r="J44" s="141"/>
    </row>
    <row r="45" spans="1:10" ht="44.25" customHeight="1">
      <c r="A45" s="123">
        <v>21010300</v>
      </c>
      <c r="B45" s="62" t="s">
        <v>372</v>
      </c>
      <c r="C45" s="140">
        <v>1.69</v>
      </c>
      <c r="D45" s="140">
        <v>-17.889</v>
      </c>
      <c r="E45" s="140">
        <f t="shared" si="0"/>
        <v>-19.579</v>
      </c>
      <c r="F45" s="141" t="s">
        <v>373</v>
      </c>
      <c r="G45" s="140"/>
      <c r="H45" s="140"/>
      <c r="I45" s="140"/>
      <c r="J45" s="141"/>
    </row>
    <row r="46" spans="1:10" ht="18.75">
      <c r="A46" s="123">
        <v>21080000</v>
      </c>
      <c r="B46" s="62" t="s">
        <v>9</v>
      </c>
      <c r="C46" s="140">
        <v>107.086</v>
      </c>
      <c r="D46" s="140">
        <v>155.202</v>
      </c>
      <c r="E46" s="140">
        <f t="shared" si="0"/>
        <v>48.116</v>
      </c>
      <c r="F46" s="141">
        <f t="shared" si="1"/>
        <v>44.93211064004632</v>
      </c>
      <c r="G46" s="140"/>
      <c r="H46" s="140"/>
      <c r="I46" s="140"/>
      <c r="J46" s="141"/>
    </row>
    <row r="47" spans="1:10" ht="18.75">
      <c r="A47" s="123">
        <v>21081100</v>
      </c>
      <c r="B47" s="62" t="s">
        <v>10</v>
      </c>
      <c r="C47" s="140">
        <v>101.004</v>
      </c>
      <c r="D47" s="140">
        <v>117.834</v>
      </c>
      <c r="E47" s="140">
        <f t="shared" si="0"/>
        <v>16.83</v>
      </c>
      <c r="F47" s="141">
        <f t="shared" si="1"/>
        <v>16.662706427468216</v>
      </c>
      <c r="G47" s="140"/>
      <c r="H47" s="140"/>
      <c r="I47" s="140"/>
      <c r="J47" s="141"/>
    </row>
    <row r="48" spans="1:10" ht="43.5" customHeight="1">
      <c r="A48" s="146" t="s">
        <v>310</v>
      </c>
      <c r="B48" s="147" t="s">
        <v>356</v>
      </c>
      <c r="C48" s="140">
        <f>C52+C53</f>
        <v>1935.012</v>
      </c>
      <c r="D48" s="140">
        <f>D49+D51+D53</f>
        <v>6526.8910000000005</v>
      </c>
      <c r="E48" s="140">
        <f t="shared" si="0"/>
        <v>4591.879000000001</v>
      </c>
      <c r="F48" s="141">
        <f t="shared" si="1"/>
        <v>237.30493661021228</v>
      </c>
      <c r="G48" s="140"/>
      <c r="H48" s="140"/>
      <c r="I48" s="140"/>
      <c r="J48" s="141"/>
    </row>
    <row r="49" spans="1:10" ht="20.25" customHeight="1">
      <c r="A49" s="146" t="s">
        <v>294</v>
      </c>
      <c r="B49" s="147" t="s">
        <v>354</v>
      </c>
      <c r="C49" s="140"/>
      <c r="D49" s="140">
        <f>D50</f>
        <v>2976.876</v>
      </c>
      <c r="E49" s="140">
        <f t="shared" si="0"/>
        <v>2976.876</v>
      </c>
      <c r="F49" s="141"/>
      <c r="G49" s="140"/>
      <c r="H49" s="140"/>
      <c r="I49" s="140"/>
      <c r="J49" s="141"/>
    </row>
    <row r="50" spans="1:10" ht="20.25" customHeight="1">
      <c r="A50" s="146" t="s">
        <v>295</v>
      </c>
      <c r="B50" s="147" t="s">
        <v>355</v>
      </c>
      <c r="C50" s="140"/>
      <c r="D50" s="140">
        <v>2976.876</v>
      </c>
      <c r="E50" s="140">
        <f t="shared" si="0"/>
        <v>2976.876</v>
      </c>
      <c r="F50" s="141"/>
      <c r="G50" s="140"/>
      <c r="H50" s="140"/>
      <c r="I50" s="140"/>
      <c r="J50" s="141"/>
    </row>
    <row r="51" spans="1:10" ht="44.25" customHeight="1">
      <c r="A51" s="146" t="s">
        <v>311</v>
      </c>
      <c r="B51" s="147" t="s">
        <v>357</v>
      </c>
      <c r="C51" s="140">
        <f>C52</f>
        <v>1806.951</v>
      </c>
      <c r="D51" s="140">
        <f>D52</f>
        <v>1995.518</v>
      </c>
      <c r="E51" s="140">
        <f t="shared" si="0"/>
        <v>188.567</v>
      </c>
      <c r="F51" s="141">
        <f t="shared" si="1"/>
        <v>10.43564546022554</v>
      </c>
      <c r="G51" s="140"/>
      <c r="H51" s="140"/>
      <c r="I51" s="140"/>
      <c r="J51" s="141"/>
    </row>
    <row r="52" spans="1:10" ht="41.25" customHeight="1">
      <c r="A52" s="123">
        <v>22080400</v>
      </c>
      <c r="B52" s="62" t="s">
        <v>223</v>
      </c>
      <c r="C52" s="140">
        <v>1806.951</v>
      </c>
      <c r="D52" s="140">
        <v>1995.518</v>
      </c>
      <c r="E52" s="140">
        <f t="shared" si="0"/>
        <v>188.567</v>
      </c>
      <c r="F52" s="141">
        <f t="shared" si="1"/>
        <v>10.43564546022554</v>
      </c>
      <c r="G52" s="140"/>
      <c r="H52" s="140"/>
      <c r="I52" s="140"/>
      <c r="J52" s="141"/>
    </row>
    <row r="53" spans="1:10" ht="18.75">
      <c r="A53" s="123">
        <v>22090000</v>
      </c>
      <c r="B53" s="62" t="s">
        <v>11</v>
      </c>
      <c r="C53" s="140">
        <v>128.061</v>
      </c>
      <c r="D53" s="140">
        <v>1554.497</v>
      </c>
      <c r="E53" s="140">
        <f t="shared" si="0"/>
        <v>1426.4360000000001</v>
      </c>
      <c r="F53" s="141" t="s">
        <v>409</v>
      </c>
      <c r="G53" s="140"/>
      <c r="H53" s="140"/>
      <c r="I53" s="140"/>
      <c r="J53" s="141"/>
    </row>
    <row r="54" spans="1:10" ht="18.75">
      <c r="A54" s="123">
        <v>24000000</v>
      </c>
      <c r="B54" s="62" t="s">
        <v>12</v>
      </c>
      <c r="C54" s="140">
        <v>1167.684</v>
      </c>
      <c r="D54" s="140">
        <f>D55</f>
        <v>899.949</v>
      </c>
      <c r="E54" s="140">
        <f t="shared" si="0"/>
        <v>-267.735</v>
      </c>
      <c r="F54" s="141">
        <f t="shared" si="1"/>
        <v>-22.928720441489308</v>
      </c>
      <c r="G54" s="140">
        <f>G55+G58+G59</f>
        <v>164.709</v>
      </c>
      <c r="H54" s="140">
        <f>H55+H58+H59</f>
        <v>117.483</v>
      </c>
      <c r="I54" s="140">
        <f>SUM(H54-G54)</f>
        <v>-47.226</v>
      </c>
      <c r="J54" s="141">
        <f>I54/G54*100</f>
        <v>-28.672385844125092</v>
      </c>
    </row>
    <row r="55" spans="1:10" ht="18.75">
      <c r="A55" s="123">
        <v>24060000</v>
      </c>
      <c r="B55" s="62" t="s">
        <v>9</v>
      </c>
      <c r="C55" s="140">
        <v>1167.684</v>
      </c>
      <c r="D55" s="140">
        <v>899.949</v>
      </c>
      <c r="E55" s="140">
        <f t="shared" si="0"/>
        <v>-267.735</v>
      </c>
      <c r="F55" s="141">
        <f t="shared" si="1"/>
        <v>-22.928720441489308</v>
      </c>
      <c r="G55" s="140">
        <f>G57</f>
        <v>96.944</v>
      </c>
      <c r="H55" s="140">
        <f>H57</f>
        <v>53.998</v>
      </c>
      <c r="I55" s="140">
        <f>SUM(H55-G55)</f>
        <v>-42.946000000000005</v>
      </c>
      <c r="J55" s="141">
        <f>I55/G55*100</f>
        <v>-44.299801947516094</v>
      </c>
    </row>
    <row r="56" spans="1:10" ht="18.75">
      <c r="A56" s="123">
        <v>24060300</v>
      </c>
      <c r="B56" s="62" t="s">
        <v>9</v>
      </c>
      <c r="C56" s="140">
        <v>1156.528</v>
      </c>
      <c r="D56" s="140">
        <v>882.028</v>
      </c>
      <c r="E56" s="140">
        <f t="shared" si="0"/>
        <v>-274.5</v>
      </c>
      <c r="F56" s="141">
        <f t="shared" si="1"/>
        <v>-23.734833916688572</v>
      </c>
      <c r="G56" s="140"/>
      <c r="H56" s="140"/>
      <c r="I56" s="140"/>
      <c r="J56" s="141"/>
    </row>
    <row r="57" spans="1:10" ht="56.25">
      <c r="A57" s="123">
        <v>24062100</v>
      </c>
      <c r="B57" s="62" t="s">
        <v>224</v>
      </c>
      <c r="C57" s="140"/>
      <c r="D57" s="140"/>
      <c r="E57" s="140"/>
      <c r="F57" s="141"/>
      <c r="G57" s="140">
        <v>96.944</v>
      </c>
      <c r="H57" s="140">
        <v>53.998</v>
      </c>
      <c r="I57" s="140">
        <f>SUM(H57-G57)</f>
        <v>-42.946000000000005</v>
      </c>
      <c r="J57" s="141">
        <f>I57/G57*100</f>
        <v>-44.299801947516094</v>
      </c>
    </row>
    <row r="58" spans="1:10" ht="56.25">
      <c r="A58" s="123">
        <v>24110900</v>
      </c>
      <c r="B58" s="62" t="s">
        <v>225</v>
      </c>
      <c r="C58" s="140"/>
      <c r="D58" s="140"/>
      <c r="E58" s="140"/>
      <c r="F58" s="141"/>
      <c r="G58" s="140">
        <v>5.793</v>
      </c>
      <c r="H58" s="140">
        <v>24.674</v>
      </c>
      <c r="I58" s="140">
        <f>SUM(H58-G58)</f>
        <v>18.881</v>
      </c>
      <c r="J58" s="141" t="s">
        <v>412</v>
      </c>
    </row>
    <row r="59" spans="1:10" ht="37.5">
      <c r="A59" s="123">
        <v>24170000</v>
      </c>
      <c r="B59" s="62" t="s">
        <v>253</v>
      </c>
      <c r="C59" s="140"/>
      <c r="D59" s="140"/>
      <c r="E59" s="140"/>
      <c r="F59" s="141"/>
      <c r="G59" s="140">
        <v>61.972</v>
      </c>
      <c r="H59" s="140">
        <v>38.811</v>
      </c>
      <c r="I59" s="140">
        <f>SUM(H59-G59)</f>
        <v>-23.161</v>
      </c>
      <c r="J59" s="141">
        <f>I59/G59*100</f>
        <v>-37.373329890918484</v>
      </c>
    </row>
    <row r="60" spans="1:10" ht="18.75">
      <c r="A60" s="123">
        <v>25000000</v>
      </c>
      <c r="B60" s="62" t="s">
        <v>13</v>
      </c>
      <c r="C60" s="140"/>
      <c r="D60" s="140"/>
      <c r="E60" s="140"/>
      <c r="F60" s="141"/>
      <c r="G60" s="140">
        <v>9270.103</v>
      </c>
      <c r="H60" s="140">
        <v>12666.701</v>
      </c>
      <c r="I60" s="140">
        <f>SUM(H60-G60)</f>
        <v>3396.598</v>
      </c>
      <c r="J60" s="141">
        <f>I60/G60*100</f>
        <v>36.640348009078224</v>
      </c>
    </row>
    <row r="61" spans="1:10" s="6" customFormat="1" ht="18.75">
      <c r="A61" s="151">
        <v>30000000</v>
      </c>
      <c r="B61" s="134" t="s">
        <v>14</v>
      </c>
      <c r="C61" s="138">
        <v>19.025</v>
      </c>
      <c r="D61" s="138">
        <v>16.548</v>
      </c>
      <c r="E61" s="138">
        <f t="shared" si="0"/>
        <v>-2.4770000000000003</v>
      </c>
      <c r="F61" s="139">
        <f t="shared" si="1"/>
        <v>-13.019710906701713</v>
      </c>
      <c r="G61" s="138">
        <f>G63+G64</f>
        <v>3229.1220000000003</v>
      </c>
      <c r="H61" s="138">
        <f>H63+H64</f>
        <v>868.715</v>
      </c>
      <c r="I61" s="138">
        <f>SUM(H61-G61)</f>
        <v>-2360.407</v>
      </c>
      <c r="J61" s="139">
        <f>I61/G61*100</f>
        <v>-73.0974859419991</v>
      </c>
    </row>
    <row r="62" spans="1:10" s="6" customFormat="1" ht="81" customHeight="1">
      <c r="A62" s="123">
        <v>31010200</v>
      </c>
      <c r="B62" s="62" t="s">
        <v>226</v>
      </c>
      <c r="C62" s="140">
        <v>18.601</v>
      </c>
      <c r="D62" s="140">
        <v>14.505</v>
      </c>
      <c r="E62" s="140">
        <f t="shared" si="0"/>
        <v>-4.095999999999998</v>
      </c>
      <c r="F62" s="141">
        <f t="shared" si="1"/>
        <v>-22.02032148809203</v>
      </c>
      <c r="G62" s="140"/>
      <c r="H62" s="140"/>
      <c r="I62" s="140"/>
      <c r="J62" s="141"/>
    </row>
    <row r="63" spans="1:10" ht="37.5">
      <c r="A63" s="123">
        <v>31030000</v>
      </c>
      <c r="B63" s="62" t="s">
        <v>228</v>
      </c>
      <c r="C63" s="140"/>
      <c r="D63" s="140"/>
      <c r="E63" s="140"/>
      <c r="F63" s="141"/>
      <c r="G63" s="140">
        <v>1200</v>
      </c>
      <c r="H63" s="140">
        <v>800</v>
      </c>
      <c r="I63" s="140">
        <f>SUM(H63-G63)</f>
        <v>-400</v>
      </c>
      <c r="J63" s="141">
        <f>I63/G63*100</f>
        <v>-33.33333333333333</v>
      </c>
    </row>
    <row r="64" spans="1:10" ht="18.75">
      <c r="A64" s="123">
        <v>33010000</v>
      </c>
      <c r="B64" s="62" t="s">
        <v>227</v>
      </c>
      <c r="C64" s="140"/>
      <c r="D64" s="140"/>
      <c r="E64" s="140"/>
      <c r="F64" s="141"/>
      <c r="G64" s="140">
        <v>2029.122</v>
      </c>
      <c r="H64" s="140">
        <v>68.715</v>
      </c>
      <c r="I64" s="140">
        <f>SUM(H64-G64)</f>
        <v>-1960.4070000000002</v>
      </c>
      <c r="J64" s="141">
        <f>I64/G64*100</f>
        <v>-96.61355995351684</v>
      </c>
    </row>
    <row r="65" spans="1:10" s="6" customFormat="1" ht="18.75">
      <c r="A65" s="151"/>
      <c r="B65" s="134" t="s">
        <v>246</v>
      </c>
      <c r="C65" s="138">
        <f>C10+C43+C61</f>
        <v>177893.85100000002</v>
      </c>
      <c r="D65" s="138">
        <f>D10+D43+D61</f>
        <v>231462.455</v>
      </c>
      <c r="E65" s="138">
        <f t="shared" si="0"/>
        <v>53568.60399999996</v>
      </c>
      <c r="F65" s="139">
        <f t="shared" si="1"/>
        <v>30.112678824407457</v>
      </c>
      <c r="G65" s="138">
        <f>G10+G43+G61</f>
        <v>39738.22000000001</v>
      </c>
      <c r="H65" s="138">
        <f>H10+H43+H61</f>
        <v>13654.408</v>
      </c>
      <c r="I65" s="138">
        <f>SUM(H65-G65)</f>
        <v>-26083.81200000001</v>
      </c>
      <c r="J65" s="139">
        <f>I65/G65*100</f>
        <v>-65.63910512348062</v>
      </c>
    </row>
    <row r="66" spans="1:10" ht="18.75">
      <c r="A66" s="152">
        <v>40000000</v>
      </c>
      <c r="B66" s="153" t="s">
        <v>312</v>
      </c>
      <c r="C66" s="138">
        <f>C67+C70</f>
        <v>177916.993</v>
      </c>
      <c r="D66" s="138">
        <f>D70</f>
        <v>272011.738</v>
      </c>
      <c r="E66" s="138">
        <f t="shared" si="0"/>
        <v>94094.74500000002</v>
      </c>
      <c r="F66" s="139">
        <f t="shared" si="1"/>
        <v>52.88687910771965</v>
      </c>
      <c r="G66" s="138">
        <f>G70</f>
        <v>13615.85</v>
      </c>
      <c r="H66" s="138"/>
      <c r="I66" s="138">
        <f>SUM(H66-G66)</f>
        <v>-13615.85</v>
      </c>
      <c r="J66" s="139">
        <f>I66/G66*100</f>
        <v>-100</v>
      </c>
    </row>
    <row r="67" spans="1:10" s="6" customFormat="1" ht="18.75">
      <c r="A67" s="152">
        <v>41020000</v>
      </c>
      <c r="B67" s="153" t="s">
        <v>342</v>
      </c>
      <c r="C67" s="138">
        <f>C68+C69</f>
        <v>46698.377</v>
      </c>
      <c r="D67" s="138"/>
      <c r="E67" s="138">
        <f t="shared" si="0"/>
        <v>-46698.377</v>
      </c>
      <c r="F67" s="139">
        <f t="shared" si="1"/>
        <v>-100</v>
      </c>
      <c r="G67" s="138"/>
      <c r="H67" s="138"/>
      <c r="I67" s="138"/>
      <c r="J67" s="139"/>
    </row>
    <row r="68" spans="1:10" ht="18.75">
      <c r="A68" s="154">
        <v>41020100</v>
      </c>
      <c r="B68" s="155" t="s">
        <v>343</v>
      </c>
      <c r="C68" s="140">
        <v>44549.977</v>
      </c>
      <c r="D68" s="140"/>
      <c r="E68" s="140">
        <f t="shared" si="0"/>
        <v>-44549.977</v>
      </c>
      <c r="F68" s="141">
        <f t="shared" si="1"/>
        <v>-100</v>
      </c>
      <c r="G68" s="140"/>
      <c r="H68" s="140"/>
      <c r="I68" s="140"/>
      <c r="J68" s="141"/>
    </row>
    <row r="69" spans="1:10" ht="81.75" customHeight="1">
      <c r="A69" s="149">
        <v>41021000</v>
      </c>
      <c r="B69" s="62" t="s">
        <v>344</v>
      </c>
      <c r="C69" s="140">
        <v>2148.4</v>
      </c>
      <c r="D69" s="140"/>
      <c r="E69" s="140">
        <f t="shared" si="0"/>
        <v>-2148.4</v>
      </c>
      <c r="F69" s="141">
        <f t="shared" si="1"/>
        <v>-100</v>
      </c>
      <c r="G69" s="140"/>
      <c r="H69" s="140"/>
      <c r="I69" s="140"/>
      <c r="J69" s="141"/>
    </row>
    <row r="70" spans="1:10" ht="18.75">
      <c r="A70" s="156" t="s">
        <v>313</v>
      </c>
      <c r="B70" s="157" t="s">
        <v>314</v>
      </c>
      <c r="C70" s="138">
        <f>SUM(C71:C83)</f>
        <v>131218.61599999998</v>
      </c>
      <c r="D70" s="138">
        <f>SUM(D72:D83)</f>
        <v>272011.738</v>
      </c>
      <c r="E70" s="138">
        <f t="shared" si="0"/>
        <v>140793.12200000003</v>
      </c>
      <c r="F70" s="139">
        <f t="shared" si="1"/>
        <v>107.29660645102372</v>
      </c>
      <c r="G70" s="138">
        <f>SUM(G72:G83)</f>
        <v>13615.85</v>
      </c>
      <c r="H70" s="138"/>
      <c r="I70" s="138">
        <f>SUM(H70-G70)</f>
        <v>-13615.85</v>
      </c>
      <c r="J70" s="139">
        <f>I70/G70*100</f>
        <v>-100</v>
      </c>
    </row>
    <row r="71" spans="1:10" ht="44.25" customHeight="1">
      <c r="A71" s="142" t="s">
        <v>345</v>
      </c>
      <c r="B71" s="143" t="s">
        <v>346</v>
      </c>
      <c r="C71" s="140">
        <v>177.132</v>
      </c>
      <c r="D71" s="140"/>
      <c r="E71" s="140">
        <f t="shared" si="0"/>
        <v>-177.132</v>
      </c>
      <c r="F71" s="141">
        <f t="shared" si="1"/>
        <v>-100</v>
      </c>
      <c r="G71" s="140"/>
      <c r="H71" s="140"/>
      <c r="I71" s="140"/>
      <c r="J71" s="141"/>
    </row>
    <row r="72" spans="1:10" ht="101.25" customHeight="1">
      <c r="A72" s="142" t="s">
        <v>315</v>
      </c>
      <c r="B72" s="143" t="s">
        <v>316</v>
      </c>
      <c r="C72" s="140">
        <v>99185.563</v>
      </c>
      <c r="D72" s="140">
        <v>98971.762</v>
      </c>
      <c r="E72" s="140">
        <f t="shared" si="0"/>
        <v>-213.8009999999922</v>
      </c>
      <c r="F72" s="141">
        <f t="shared" si="1"/>
        <v>-0.2155565724822192</v>
      </c>
      <c r="G72" s="140"/>
      <c r="H72" s="140"/>
      <c r="I72" s="140"/>
      <c r="J72" s="141"/>
    </row>
    <row r="73" spans="1:10" ht="99.75" customHeight="1">
      <c r="A73" s="142" t="s">
        <v>317</v>
      </c>
      <c r="B73" s="143" t="s">
        <v>318</v>
      </c>
      <c r="C73" s="140">
        <v>21956.621</v>
      </c>
      <c r="D73" s="140">
        <v>18717.09</v>
      </c>
      <c r="E73" s="140">
        <f t="shared" si="0"/>
        <v>-3239.530999999999</v>
      </c>
      <c r="F73" s="141">
        <f t="shared" si="1"/>
        <v>-14.754232903141148</v>
      </c>
      <c r="G73" s="140"/>
      <c r="H73" s="140"/>
      <c r="I73" s="140"/>
      <c r="J73" s="141"/>
    </row>
    <row r="74" spans="1:10" ht="225">
      <c r="A74" s="142" t="s">
        <v>319</v>
      </c>
      <c r="B74" s="143" t="s">
        <v>320</v>
      </c>
      <c r="C74" s="140">
        <v>5727.535</v>
      </c>
      <c r="D74" s="140">
        <v>4196.433</v>
      </c>
      <c r="E74" s="140">
        <f t="shared" si="0"/>
        <v>-1531.1019999999999</v>
      </c>
      <c r="F74" s="141">
        <f t="shared" si="1"/>
        <v>-26.732302814386987</v>
      </c>
      <c r="G74" s="140"/>
      <c r="H74" s="140"/>
      <c r="I74" s="140"/>
      <c r="J74" s="141"/>
    </row>
    <row r="75" spans="1:10" ht="58.5" customHeight="1">
      <c r="A75" s="158" t="s">
        <v>321</v>
      </c>
      <c r="B75" s="159" t="s">
        <v>322</v>
      </c>
      <c r="C75" s="140">
        <v>59.356</v>
      </c>
      <c r="D75" s="140">
        <v>38.9</v>
      </c>
      <c r="E75" s="140">
        <f aca="true" t="shared" si="4" ref="E75:E84">SUM(D75-C75)</f>
        <v>-20.456000000000003</v>
      </c>
      <c r="F75" s="141">
        <f aca="true" t="shared" si="5" ref="F75:F84">SUM(E75/C75*100)</f>
        <v>-34.46323876271987</v>
      </c>
      <c r="G75" s="140"/>
      <c r="H75" s="140"/>
      <c r="I75" s="140"/>
      <c r="J75" s="141"/>
    </row>
    <row r="76" spans="1:10" ht="18.75">
      <c r="A76" s="149">
        <v>41033900</v>
      </c>
      <c r="B76" s="62" t="s">
        <v>323</v>
      </c>
      <c r="C76" s="140"/>
      <c r="D76" s="140">
        <v>67145.9</v>
      </c>
      <c r="E76" s="140">
        <f t="shared" si="4"/>
        <v>67145.9</v>
      </c>
      <c r="F76" s="141"/>
      <c r="G76" s="140"/>
      <c r="H76" s="140"/>
      <c r="I76" s="140"/>
      <c r="J76" s="141"/>
    </row>
    <row r="77" spans="1:10" ht="18.75">
      <c r="A77" s="149">
        <v>41034200</v>
      </c>
      <c r="B77" s="62" t="s">
        <v>324</v>
      </c>
      <c r="C77" s="140"/>
      <c r="D77" s="140">
        <v>81472.7</v>
      </c>
      <c r="E77" s="140">
        <f t="shared" si="4"/>
        <v>81472.7</v>
      </c>
      <c r="F77" s="141"/>
      <c r="G77" s="140"/>
      <c r="H77" s="140"/>
      <c r="I77" s="140"/>
      <c r="J77" s="141"/>
    </row>
    <row r="78" spans="1:10" ht="56.25">
      <c r="A78" s="160" t="s">
        <v>351</v>
      </c>
      <c r="B78" s="155" t="s">
        <v>352</v>
      </c>
      <c r="C78" s="140"/>
      <c r="D78" s="140"/>
      <c r="E78" s="140"/>
      <c r="F78" s="141"/>
      <c r="G78" s="140">
        <v>3008.496</v>
      </c>
      <c r="H78" s="140"/>
      <c r="I78" s="140">
        <f aca="true" t="shared" si="6" ref="I78:I84">SUM(H78-G78)</f>
        <v>-3008.496</v>
      </c>
      <c r="J78" s="141">
        <f aca="true" t="shared" si="7" ref="J78:J84">I78/G78*100</f>
        <v>-100</v>
      </c>
    </row>
    <row r="79" spans="1:10" ht="18.75">
      <c r="A79" s="160" t="s">
        <v>325</v>
      </c>
      <c r="B79" s="161" t="s">
        <v>328</v>
      </c>
      <c r="C79" s="140"/>
      <c r="D79" s="140">
        <v>959.906</v>
      </c>
      <c r="E79" s="140">
        <f t="shared" si="4"/>
        <v>959.906</v>
      </c>
      <c r="F79" s="141"/>
      <c r="G79" s="140">
        <v>1142.65</v>
      </c>
      <c r="H79" s="140"/>
      <c r="I79" s="140">
        <f t="shared" si="6"/>
        <v>-1142.65</v>
      </c>
      <c r="J79" s="141">
        <f t="shared" si="7"/>
        <v>-100</v>
      </c>
    </row>
    <row r="80" spans="1:10" ht="37.5">
      <c r="A80" s="160" t="s">
        <v>347</v>
      </c>
      <c r="B80" s="161" t="s">
        <v>348</v>
      </c>
      <c r="C80" s="140">
        <v>3392.044</v>
      </c>
      <c r="D80" s="140"/>
      <c r="E80" s="140">
        <f t="shared" si="4"/>
        <v>-3392.044</v>
      </c>
      <c r="F80" s="141">
        <f t="shared" si="5"/>
        <v>-100</v>
      </c>
      <c r="G80" s="140"/>
      <c r="H80" s="140"/>
      <c r="I80" s="140"/>
      <c r="J80" s="141"/>
    </row>
    <row r="81" spans="1:10" ht="37.5">
      <c r="A81" s="160" t="s">
        <v>349</v>
      </c>
      <c r="B81" s="161" t="s">
        <v>350</v>
      </c>
      <c r="C81" s="140">
        <v>282.09</v>
      </c>
      <c r="D81" s="140"/>
      <c r="E81" s="140">
        <f t="shared" si="4"/>
        <v>-282.09</v>
      </c>
      <c r="F81" s="141">
        <f t="shared" si="5"/>
        <v>-100</v>
      </c>
      <c r="G81" s="140"/>
      <c r="H81" s="140"/>
      <c r="I81" s="140"/>
      <c r="J81" s="141"/>
    </row>
    <row r="82" spans="1:10" ht="112.5">
      <c r="A82" s="160" t="s">
        <v>326</v>
      </c>
      <c r="B82" s="162" t="s">
        <v>327</v>
      </c>
      <c r="C82" s="140">
        <v>438.275</v>
      </c>
      <c r="D82" s="140">
        <v>509.047</v>
      </c>
      <c r="E82" s="140">
        <f t="shared" si="4"/>
        <v>70.77200000000005</v>
      </c>
      <c r="F82" s="141">
        <f t="shared" si="5"/>
        <v>16.147852375791466</v>
      </c>
      <c r="G82" s="140"/>
      <c r="H82" s="140"/>
      <c r="I82" s="140"/>
      <c r="J82" s="141"/>
    </row>
    <row r="83" spans="1:10" ht="237.75" customHeight="1" thickBot="1">
      <c r="A83" s="163" t="s">
        <v>353</v>
      </c>
      <c r="B83" s="148" t="s">
        <v>370</v>
      </c>
      <c r="C83" s="140"/>
      <c r="D83" s="140"/>
      <c r="E83" s="140"/>
      <c r="F83" s="141"/>
      <c r="G83" s="140">
        <v>9464.704</v>
      </c>
      <c r="H83" s="140"/>
      <c r="I83" s="140">
        <f t="shared" si="6"/>
        <v>-9464.704</v>
      </c>
      <c r="J83" s="141">
        <f t="shared" si="7"/>
        <v>-100</v>
      </c>
    </row>
    <row r="84" spans="1:10" s="27" customFormat="1" ht="19.5" thickBot="1">
      <c r="A84" s="164"/>
      <c r="B84" s="165" t="s">
        <v>247</v>
      </c>
      <c r="C84" s="138">
        <f>C65+C66</f>
        <v>355810.84400000004</v>
      </c>
      <c r="D84" s="138">
        <f>SUM(D65:D66)</f>
        <v>503474.19299999997</v>
      </c>
      <c r="E84" s="138">
        <f t="shared" si="4"/>
        <v>147663.34899999993</v>
      </c>
      <c r="F84" s="139">
        <f t="shared" si="5"/>
        <v>41.50051958506355</v>
      </c>
      <c r="G84" s="138">
        <f>SUM(G65:G66)</f>
        <v>53354.07000000001</v>
      </c>
      <c r="H84" s="138">
        <f>SUM(H65:H66)</f>
        <v>13654.408</v>
      </c>
      <c r="I84" s="138">
        <f t="shared" si="6"/>
        <v>-39699.66200000001</v>
      </c>
      <c r="J84" s="139">
        <f t="shared" si="7"/>
        <v>-74.40793551457276</v>
      </c>
    </row>
    <row r="85" spans="1:10" s="27" customFormat="1" ht="21" thickBot="1">
      <c r="A85" s="72"/>
      <c r="B85" s="75"/>
      <c r="C85" s="74"/>
      <c r="D85" s="74"/>
      <c r="E85" s="74"/>
      <c r="F85" s="76"/>
      <c r="G85" s="116"/>
      <c r="H85" s="74"/>
      <c r="I85" s="74"/>
      <c r="J85" s="76"/>
    </row>
    <row r="86" spans="1:10" ht="33.75" customHeight="1" thickBot="1">
      <c r="A86" s="223" t="s">
        <v>214</v>
      </c>
      <c r="B86" s="224"/>
      <c r="C86" s="224"/>
      <c r="D86" s="224"/>
      <c r="E86" s="224"/>
      <c r="F86" s="224"/>
      <c r="G86" s="224"/>
      <c r="H86" s="224"/>
      <c r="I86" s="224"/>
      <c r="J86" s="225"/>
    </row>
    <row r="87" spans="1:10" ht="15">
      <c r="A87" s="55"/>
      <c r="B87" s="61"/>
      <c r="C87" s="7"/>
      <c r="D87" s="7"/>
      <c r="E87" s="7"/>
      <c r="F87" s="55"/>
      <c r="G87" s="7"/>
      <c r="H87" s="7"/>
      <c r="I87" s="7"/>
      <c r="J87" s="7"/>
    </row>
    <row r="88" spans="1:10" ht="20.25">
      <c r="A88" s="166" t="s">
        <v>15</v>
      </c>
      <c r="B88" s="167" t="s">
        <v>16</v>
      </c>
      <c r="C88" s="20">
        <f>C89</f>
        <v>12959.702</v>
      </c>
      <c r="D88" s="20">
        <f>D89</f>
        <v>15676.899</v>
      </c>
      <c r="E88" s="20">
        <f>SUM(D88-C88)</f>
        <v>2717.197</v>
      </c>
      <c r="F88" s="11">
        <f>(E88/C88)*100</f>
        <v>20.966508334836714</v>
      </c>
      <c r="G88" s="20">
        <f>G89</f>
        <v>32.498</v>
      </c>
      <c r="H88" s="20">
        <f>H89</f>
        <v>884.417</v>
      </c>
      <c r="I88" s="20">
        <f>SUM(H88-G88)</f>
        <v>851.919</v>
      </c>
      <c r="J88" s="11" t="s">
        <v>395</v>
      </c>
    </row>
    <row r="89" spans="1:10" ht="20.25">
      <c r="A89" s="168" t="s">
        <v>17</v>
      </c>
      <c r="B89" s="169" t="s">
        <v>18</v>
      </c>
      <c r="C89" s="12">
        <v>12959.702</v>
      </c>
      <c r="D89" s="12">
        <v>15676.899</v>
      </c>
      <c r="E89" s="26">
        <f aca="true" t="shared" si="8" ref="E89:E159">SUM(D89-C89)</f>
        <v>2717.197</v>
      </c>
      <c r="F89" s="126">
        <f aca="true" t="shared" si="9" ref="F89:F159">(E89/C89)*100</f>
        <v>20.966508334836714</v>
      </c>
      <c r="G89" s="12">
        <v>32.498</v>
      </c>
      <c r="H89" s="12">
        <v>884.417</v>
      </c>
      <c r="I89" s="130">
        <f>SUM(H89-G89)</f>
        <v>851.919</v>
      </c>
      <c r="J89" s="125" t="s">
        <v>395</v>
      </c>
    </row>
    <row r="90" spans="1:10" ht="40.5">
      <c r="A90" s="170" t="s">
        <v>19</v>
      </c>
      <c r="B90" s="171" t="s">
        <v>20</v>
      </c>
      <c r="C90" s="21">
        <f>C91</f>
        <v>169.444</v>
      </c>
      <c r="D90" s="21">
        <f>D91</f>
        <v>177.453</v>
      </c>
      <c r="E90" s="20">
        <f t="shared" si="8"/>
        <v>8.009000000000015</v>
      </c>
      <c r="F90" s="11">
        <f t="shared" si="9"/>
        <v>4.726635348551743</v>
      </c>
      <c r="G90" s="21"/>
      <c r="H90" s="21"/>
      <c r="I90" s="20"/>
      <c r="J90" s="11"/>
    </row>
    <row r="91" spans="1:10" ht="18.75">
      <c r="A91" s="172" t="s">
        <v>21</v>
      </c>
      <c r="B91" s="173" t="s">
        <v>22</v>
      </c>
      <c r="C91" s="12">
        <v>169.444</v>
      </c>
      <c r="D91" s="12">
        <v>177.453</v>
      </c>
      <c r="E91" s="26">
        <f t="shared" si="8"/>
        <v>8.009000000000015</v>
      </c>
      <c r="F91" s="126">
        <f t="shared" si="9"/>
        <v>4.726635348551743</v>
      </c>
      <c r="G91" s="12"/>
      <c r="H91" s="12"/>
      <c r="I91" s="26"/>
      <c r="J91" s="126"/>
    </row>
    <row r="92" spans="1:10" ht="20.25">
      <c r="A92" s="170" t="s">
        <v>23</v>
      </c>
      <c r="B92" s="174" t="s">
        <v>24</v>
      </c>
      <c r="C92" s="21">
        <f>SUM(C93:C105)</f>
        <v>113213.01</v>
      </c>
      <c r="D92" s="21">
        <f>SUM(D93:D105)</f>
        <v>113751.206</v>
      </c>
      <c r="E92" s="20">
        <f t="shared" si="8"/>
        <v>538.1960000000108</v>
      </c>
      <c r="F92" s="11">
        <f t="shared" si="9"/>
        <v>0.4753835270345792</v>
      </c>
      <c r="G92" s="21">
        <f>SUM(G93:G105)</f>
        <v>3713.8579999999997</v>
      </c>
      <c r="H92" s="21">
        <f>SUM(H93:H105)</f>
        <v>5537.094999999998</v>
      </c>
      <c r="I92" s="20">
        <f>SUM(H92-G92)</f>
        <v>1823.2369999999987</v>
      </c>
      <c r="J92" s="11">
        <f>(I92/G92)*100</f>
        <v>49.09280322510982</v>
      </c>
    </row>
    <row r="93" spans="1:10" ht="20.25">
      <c r="A93" s="172" t="s">
        <v>25</v>
      </c>
      <c r="B93" s="169" t="s">
        <v>26</v>
      </c>
      <c r="C93" s="41">
        <v>39561.981</v>
      </c>
      <c r="D93" s="41">
        <v>45018.485</v>
      </c>
      <c r="E93" s="26">
        <f t="shared" si="8"/>
        <v>5456.504000000001</v>
      </c>
      <c r="F93" s="126">
        <f t="shared" si="9"/>
        <v>13.792292150385494</v>
      </c>
      <c r="G93" s="12">
        <v>2320.449</v>
      </c>
      <c r="H93" s="12">
        <v>3488.706</v>
      </c>
      <c r="I93" s="130">
        <f>SUM(H93-G93)</f>
        <v>1168.257</v>
      </c>
      <c r="J93" s="125">
        <f>(I93/G93)*100</f>
        <v>50.346161454097896</v>
      </c>
    </row>
    <row r="94" spans="1:10" ht="37.5">
      <c r="A94" s="172" t="s">
        <v>27</v>
      </c>
      <c r="B94" s="169" t="s">
        <v>28</v>
      </c>
      <c r="C94" s="12">
        <v>64054.49</v>
      </c>
      <c r="D94" s="12">
        <v>58100.288</v>
      </c>
      <c r="E94" s="26">
        <f t="shared" si="8"/>
        <v>-5954.2019999999975</v>
      </c>
      <c r="F94" s="126">
        <f t="shared" si="9"/>
        <v>-9.29552635576366</v>
      </c>
      <c r="G94" s="12">
        <v>1294.011</v>
      </c>
      <c r="H94" s="12">
        <v>1779.959</v>
      </c>
      <c r="I94" s="130">
        <f>SUM(H94-G94)</f>
        <v>485.9480000000001</v>
      </c>
      <c r="J94" s="125">
        <f>(I94/G94)*100</f>
        <v>37.553622032579334</v>
      </c>
    </row>
    <row r="95" spans="1:10" ht="20.25">
      <c r="A95" s="172" t="s">
        <v>29</v>
      </c>
      <c r="B95" s="169" t="s">
        <v>30</v>
      </c>
      <c r="C95" s="12">
        <v>1073.88</v>
      </c>
      <c r="D95" s="12">
        <v>1031.249</v>
      </c>
      <c r="E95" s="26">
        <f t="shared" si="8"/>
        <v>-42.631000000000085</v>
      </c>
      <c r="F95" s="126">
        <f t="shared" si="9"/>
        <v>-3.969810407121846</v>
      </c>
      <c r="G95" s="12">
        <v>0.211</v>
      </c>
      <c r="H95" s="12">
        <v>7.91</v>
      </c>
      <c r="I95" s="26">
        <f>SUM(H95-G95)</f>
        <v>7.699</v>
      </c>
      <c r="J95" s="125" t="s">
        <v>393</v>
      </c>
    </row>
    <row r="96" spans="1:10" ht="18.75">
      <c r="A96" s="172" t="s">
        <v>31</v>
      </c>
      <c r="B96" s="169" t="s">
        <v>32</v>
      </c>
      <c r="C96" s="12">
        <v>438.275</v>
      </c>
      <c r="D96" s="12">
        <v>509.047</v>
      </c>
      <c r="E96" s="26">
        <f t="shared" si="8"/>
        <v>70.77200000000005</v>
      </c>
      <c r="F96" s="126">
        <f t="shared" si="9"/>
        <v>16.147852375791466</v>
      </c>
      <c r="G96" s="12"/>
      <c r="H96" s="12"/>
      <c r="I96" s="26"/>
      <c r="J96" s="126"/>
    </row>
    <row r="97" spans="1:10" ht="37.5">
      <c r="A97" s="172" t="s">
        <v>33</v>
      </c>
      <c r="B97" s="169" t="s">
        <v>34</v>
      </c>
      <c r="C97" s="12">
        <v>1632.361</v>
      </c>
      <c r="D97" s="12">
        <v>1706.388</v>
      </c>
      <c r="E97" s="26">
        <f t="shared" si="8"/>
        <v>74.02699999999982</v>
      </c>
      <c r="F97" s="126">
        <f t="shared" si="9"/>
        <v>4.5349649985511675</v>
      </c>
      <c r="G97" s="41">
        <v>2.436</v>
      </c>
      <c r="H97" s="41">
        <v>1.954</v>
      </c>
      <c r="I97" s="26">
        <f>SUM(H97-G97)</f>
        <v>-0.482</v>
      </c>
      <c r="J97" s="126">
        <f>(I97/G97)*100</f>
        <v>-19.786535303776684</v>
      </c>
    </row>
    <row r="98" spans="1:10" ht="20.25">
      <c r="A98" s="172" t="s">
        <v>35</v>
      </c>
      <c r="B98" s="169" t="s">
        <v>36</v>
      </c>
      <c r="C98" s="12">
        <v>3768.499</v>
      </c>
      <c r="D98" s="12">
        <v>4344.146</v>
      </c>
      <c r="E98" s="26">
        <f t="shared" si="8"/>
        <v>575.6469999999999</v>
      </c>
      <c r="F98" s="126">
        <f t="shared" si="9"/>
        <v>15.275232924302221</v>
      </c>
      <c r="G98" s="12">
        <v>15.359</v>
      </c>
      <c r="H98" s="12">
        <v>63.989</v>
      </c>
      <c r="I98" s="26">
        <f>SUM(H98-G98)</f>
        <v>48.629999999999995</v>
      </c>
      <c r="J98" s="125" t="s">
        <v>394</v>
      </c>
    </row>
    <row r="99" spans="1:10" ht="20.25">
      <c r="A99" s="172" t="s">
        <v>256</v>
      </c>
      <c r="B99" s="169" t="s">
        <v>257</v>
      </c>
      <c r="C99" s="12">
        <v>297.981</v>
      </c>
      <c r="D99" s="12">
        <v>385.711</v>
      </c>
      <c r="E99" s="26">
        <f>SUM(D99-C99)</f>
        <v>87.73000000000002</v>
      </c>
      <c r="F99" s="126"/>
      <c r="G99" s="12"/>
      <c r="H99" s="12"/>
      <c r="I99" s="26"/>
      <c r="J99" s="125"/>
    </row>
    <row r="100" spans="1:10" ht="20.25">
      <c r="A100" s="172" t="s">
        <v>37</v>
      </c>
      <c r="B100" s="169" t="s">
        <v>38</v>
      </c>
      <c r="C100" s="41">
        <v>1105.17</v>
      </c>
      <c r="D100" s="41">
        <v>888.491</v>
      </c>
      <c r="E100" s="26">
        <f t="shared" si="8"/>
        <v>-216.6790000000001</v>
      </c>
      <c r="F100" s="126">
        <f t="shared" si="9"/>
        <v>-19.605942977098554</v>
      </c>
      <c r="G100" s="41">
        <v>68.636</v>
      </c>
      <c r="H100" s="41">
        <v>21.977</v>
      </c>
      <c r="I100" s="26">
        <f>SUM(H100-G100)</f>
        <v>-46.65899999999999</v>
      </c>
      <c r="J100" s="125">
        <f>(I100/G100)*100</f>
        <v>-67.98036016084853</v>
      </c>
    </row>
    <row r="101" spans="1:10" ht="37.5">
      <c r="A101" s="172" t="s">
        <v>39</v>
      </c>
      <c r="B101" s="169" t="s">
        <v>40</v>
      </c>
      <c r="C101" s="12">
        <v>1113.008</v>
      </c>
      <c r="D101" s="12">
        <v>1249.137</v>
      </c>
      <c r="E101" s="26">
        <f t="shared" si="8"/>
        <v>136.1289999999999</v>
      </c>
      <c r="F101" s="126">
        <f t="shared" si="9"/>
        <v>12.230729698259122</v>
      </c>
      <c r="G101" s="41">
        <v>11.17</v>
      </c>
      <c r="H101" s="41">
        <v>81.99</v>
      </c>
      <c r="I101" s="26">
        <f>SUM(H101-G101)</f>
        <v>70.82</v>
      </c>
      <c r="J101" s="125" t="s">
        <v>391</v>
      </c>
    </row>
    <row r="102" spans="1:10" ht="18.75">
      <c r="A102" s="172" t="s">
        <v>41</v>
      </c>
      <c r="B102" s="169" t="s">
        <v>42</v>
      </c>
      <c r="C102" s="12">
        <v>149.265</v>
      </c>
      <c r="D102" s="12">
        <v>176.009</v>
      </c>
      <c r="E102" s="26">
        <f t="shared" si="8"/>
        <v>26.744</v>
      </c>
      <c r="F102" s="126">
        <f t="shared" si="9"/>
        <v>17.91712725689211</v>
      </c>
      <c r="G102" s="12">
        <v>1.586</v>
      </c>
      <c r="H102" s="12">
        <v>8.351</v>
      </c>
      <c r="I102" s="26">
        <f>SUM(H102-G102)</f>
        <v>6.765000000000001</v>
      </c>
      <c r="J102" s="126" t="s">
        <v>392</v>
      </c>
    </row>
    <row r="103" spans="1:10" ht="18.75">
      <c r="A103" s="172" t="s">
        <v>374</v>
      </c>
      <c r="B103" s="169" t="s">
        <v>380</v>
      </c>
      <c r="C103" s="12"/>
      <c r="D103" s="12">
        <v>320.535</v>
      </c>
      <c r="E103" s="26">
        <f>SUM(D103-C103)</f>
        <v>320.535</v>
      </c>
      <c r="F103" s="126"/>
      <c r="G103" s="12"/>
      <c r="H103" s="12">
        <v>82.259</v>
      </c>
      <c r="I103" s="26">
        <f>SUM(H103-G103)</f>
        <v>82.259</v>
      </c>
      <c r="J103" s="126"/>
    </row>
    <row r="104" spans="1:10" ht="18.75">
      <c r="A104" s="172" t="s">
        <v>264</v>
      </c>
      <c r="B104" s="169" t="s">
        <v>267</v>
      </c>
      <c r="C104" s="12"/>
      <c r="D104" s="12"/>
      <c r="E104" s="26"/>
      <c r="F104" s="126"/>
      <c r="G104" s="12"/>
      <c r="H104" s="12"/>
      <c r="I104" s="26"/>
      <c r="J104" s="126"/>
    </row>
    <row r="105" spans="1:10" ht="37.5">
      <c r="A105" s="172" t="s">
        <v>43</v>
      </c>
      <c r="B105" s="62" t="s">
        <v>44</v>
      </c>
      <c r="C105" s="12">
        <v>18.1</v>
      </c>
      <c r="D105" s="12">
        <v>21.72</v>
      </c>
      <c r="E105" s="26">
        <f>SUM(D105-C105)</f>
        <v>3.6199999999999974</v>
      </c>
      <c r="F105" s="126">
        <f>(E105/C105)*100</f>
        <v>19.999999999999986</v>
      </c>
      <c r="G105" s="12"/>
      <c r="H105" s="12"/>
      <c r="I105" s="26"/>
      <c r="J105" s="126"/>
    </row>
    <row r="106" spans="1:10" ht="18.75">
      <c r="A106" s="172"/>
      <c r="B106" s="62"/>
      <c r="C106" s="12"/>
      <c r="D106" s="12"/>
      <c r="E106" s="26"/>
      <c r="F106" s="126"/>
      <c r="G106" s="12"/>
      <c r="H106" s="12"/>
      <c r="I106" s="26"/>
      <c r="J106" s="126"/>
    </row>
    <row r="107" spans="1:10" ht="20.25">
      <c r="A107" s="175" t="s">
        <v>45</v>
      </c>
      <c r="B107" s="171" t="s">
        <v>46</v>
      </c>
      <c r="C107" s="21">
        <f>SUM(C108:C116)</f>
        <v>63291.19299999999</v>
      </c>
      <c r="D107" s="21">
        <f>SUM(D108:D116)</f>
        <v>66177.842</v>
      </c>
      <c r="E107" s="20">
        <f t="shared" si="8"/>
        <v>2886.649000000012</v>
      </c>
      <c r="F107" s="11">
        <f t="shared" si="9"/>
        <v>4.560901545970246</v>
      </c>
      <c r="G107" s="21">
        <f>SUM(G108:G116)</f>
        <v>2648.879</v>
      </c>
      <c r="H107" s="21">
        <f>SUM(H108:H116)</f>
        <v>8686.139</v>
      </c>
      <c r="I107" s="20">
        <f aca="true" t="shared" si="10" ref="I107:I112">SUM(H107-G107)</f>
        <v>6037.259999999999</v>
      </c>
      <c r="J107" s="119" t="s">
        <v>405</v>
      </c>
    </row>
    <row r="108" spans="1:10" ht="18.75">
      <c r="A108" s="172" t="s">
        <v>47</v>
      </c>
      <c r="B108" s="169" t="s">
        <v>48</v>
      </c>
      <c r="C108" s="12">
        <v>32983.225</v>
      </c>
      <c r="D108" s="41">
        <v>34749.31</v>
      </c>
      <c r="E108" s="26">
        <f t="shared" si="8"/>
        <v>1766.0849999999991</v>
      </c>
      <c r="F108" s="126">
        <f t="shared" si="9"/>
        <v>5.354494595358699</v>
      </c>
      <c r="G108" s="12">
        <v>1967.185</v>
      </c>
      <c r="H108" s="12">
        <v>4638.65</v>
      </c>
      <c r="I108" s="26">
        <f t="shared" si="10"/>
        <v>2671.4649999999997</v>
      </c>
      <c r="J108" s="126">
        <f>(I108/G108)*100</f>
        <v>135.80141166184166</v>
      </c>
    </row>
    <row r="109" spans="1:10" ht="18.75">
      <c r="A109" s="172" t="s">
        <v>49</v>
      </c>
      <c r="B109" s="169" t="s">
        <v>50</v>
      </c>
      <c r="C109" s="12">
        <v>8424.242</v>
      </c>
      <c r="D109" s="12">
        <v>8823.285</v>
      </c>
      <c r="E109" s="26">
        <f t="shared" si="8"/>
        <v>399.04299999999967</v>
      </c>
      <c r="F109" s="126">
        <f t="shared" si="9"/>
        <v>4.736841605452451</v>
      </c>
      <c r="G109" s="12">
        <v>353.042</v>
      </c>
      <c r="H109" s="12">
        <v>1930.194</v>
      </c>
      <c r="I109" s="26">
        <f t="shared" si="10"/>
        <v>1577.152</v>
      </c>
      <c r="J109" s="128" t="s">
        <v>406</v>
      </c>
    </row>
    <row r="110" spans="1:10" ht="18.75">
      <c r="A110" s="172" t="s">
        <v>51</v>
      </c>
      <c r="B110" s="169" t="s">
        <v>52</v>
      </c>
      <c r="C110" s="12"/>
      <c r="D110" s="12"/>
      <c r="E110" s="26"/>
      <c r="F110" s="126"/>
      <c r="G110" s="12"/>
      <c r="H110" s="12"/>
      <c r="I110" s="26"/>
      <c r="J110" s="126"/>
    </row>
    <row r="111" spans="1:10" ht="37.5">
      <c r="A111" s="172" t="s">
        <v>53</v>
      </c>
      <c r="B111" s="169" t="s">
        <v>54</v>
      </c>
      <c r="C111" s="41">
        <v>4000.613</v>
      </c>
      <c r="D111" s="41">
        <v>4304.323</v>
      </c>
      <c r="E111" s="26">
        <f t="shared" si="8"/>
        <v>303.7100000000005</v>
      </c>
      <c r="F111" s="126">
        <f t="shared" si="9"/>
        <v>7.591586589355194</v>
      </c>
      <c r="G111" s="41">
        <v>7.463</v>
      </c>
      <c r="H111" s="41">
        <v>569.963</v>
      </c>
      <c r="I111" s="26">
        <f t="shared" si="10"/>
        <v>562.5</v>
      </c>
      <c r="J111" s="125" t="s">
        <v>390</v>
      </c>
    </row>
    <row r="112" spans="1:10" ht="20.25">
      <c r="A112" s="172" t="s">
        <v>55</v>
      </c>
      <c r="B112" s="169" t="s">
        <v>56</v>
      </c>
      <c r="C112" s="12">
        <v>1366.845</v>
      </c>
      <c r="D112" s="12">
        <v>1349.419</v>
      </c>
      <c r="E112" s="26">
        <f t="shared" si="8"/>
        <v>-17.42599999999993</v>
      </c>
      <c r="F112" s="126">
        <f t="shared" si="9"/>
        <v>-1.2749068109405186</v>
      </c>
      <c r="G112" s="12">
        <v>21.851</v>
      </c>
      <c r="H112" s="12">
        <v>45.118</v>
      </c>
      <c r="I112" s="26">
        <f t="shared" si="10"/>
        <v>23.267000000000003</v>
      </c>
      <c r="J112" s="125">
        <f>(I112/G112)*100</f>
        <v>106.48025262001741</v>
      </c>
    </row>
    <row r="113" spans="1:10" ht="20.25">
      <c r="A113" s="172" t="s">
        <v>258</v>
      </c>
      <c r="B113" s="169" t="s">
        <v>262</v>
      </c>
      <c r="C113" s="12">
        <v>15982.738</v>
      </c>
      <c r="D113" s="12">
        <v>16477.05</v>
      </c>
      <c r="E113" s="26">
        <f>SUM(D113-C113)</f>
        <v>494.3119999999999</v>
      </c>
      <c r="F113" s="126"/>
      <c r="G113" s="12">
        <v>293.604</v>
      </c>
      <c r="H113" s="12">
        <v>1502.214</v>
      </c>
      <c r="I113" s="26">
        <f>SUM(H113-G113)</f>
        <v>1208.61</v>
      </c>
      <c r="J113" s="125" t="s">
        <v>389</v>
      </c>
    </row>
    <row r="114" spans="1:10" ht="20.25">
      <c r="A114" s="172" t="s">
        <v>57</v>
      </c>
      <c r="B114" s="169" t="s">
        <v>58</v>
      </c>
      <c r="C114" s="12">
        <v>533.53</v>
      </c>
      <c r="D114" s="12">
        <v>474.455</v>
      </c>
      <c r="E114" s="26">
        <f t="shared" si="8"/>
        <v>-59.07499999999999</v>
      </c>
      <c r="F114" s="126">
        <f t="shared" si="9"/>
        <v>-11.072479523175828</v>
      </c>
      <c r="G114" s="12">
        <v>5.734</v>
      </c>
      <c r="H114" s="12"/>
      <c r="I114" s="130">
        <f>SUM(H114-G114)</f>
        <v>-5.734</v>
      </c>
      <c r="J114" s="125">
        <f>(I114/G114)*100</f>
        <v>-100</v>
      </c>
    </row>
    <row r="115" spans="1:10" ht="18.75">
      <c r="A115" s="172"/>
      <c r="B115" s="169"/>
      <c r="C115" s="12"/>
      <c r="D115" s="12"/>
      <c r="E115" s="26"/>
      <c r="F115" s="126"/>
      <c r="G115" s="12"/>
      <c r="H115" s="12"/>
      <c r="I115" s="26"/>
      <c r="J115" s="126"/>
    </row>
    <row r="116" spans="1:10" ht="18.75">
      <c r="A116" s="172"/>
      <c r="B116" s="176"/>
      <c r="C116" s="12"/>
      <c r="D116" s="12"/>
      <c r="E116" s="26"/>
      <c r="F116" s="126"/>
      <c r="G116" s="12"/>
      <c r="H116" s="12"/>
      <c r="I116" s="26"/>
      <c r="J116" s="126"/>
    </row>
    <row r="117" spans="1:10" ht="20.25">
      <c r="A117" s="170" t="s">
        <v>59</v>
      </c>
      <c r="B117" s="171" t="s">
        <v>60</v>
      </c>
      <c r="C117" s="21">
        <f>SUM(C118:C162)</f>
        <v>129402.02699999994</v>
      </c>
      <c r="D117" s="21">
        <f>SUM(D118:D162)</f>
        <v>123975.87300000005</v>
      </c>
      <c r="E117" s="20">
        <f t="shared" si="8"/>
        <v>-5426.153999999893</v>
      </c>
      <c r="F117" s="11">
        <f t="shared" si="9"/>
        <v>-4.193252706930082</v>
      </c>
      <c r="G117" s="21">
        <f>SUM(G118:G162)</f>
        <v>213.13</v>
      </c>
      <c r="H117" s="21">
        <f>SUM(H118:H162)</f>
        <v>421.32</v>
      </c>
      <c r="I117" s="20">
        <f>SUM(H117-G117)</f>
        <v>208.19</v>
      </c>
      <c r="J117" s="11">
        <f>(I117/G117)*100</f>
        <v>97.68216581429175</v>
      </c>
    </row>
    <row r="118" spans="1:10" ht="198" customHeight="1">
      <c r="A118" s="172" t="s">
        <v>61</v>
      </c>
      <c r="B118" s="169" t="s">
        <v>62</v>
      </c>
      <c r="C118" s="12">
        <v>14364.586</v>
      </c>
      <c r="D118" s="12">
        <v>8685.648</v>
      </c>
      <c r="E118" s="26">
        <f t="shared" si="8"/>
        <v>-5678.938</v>
      </c>
      <c r="F118" s="126">
        <f t="shared" si="9"/>
        <v>-39.5342963591154</v>
      </c>
      <c r="G118" s="12"/>
      <c r="H118" s="12"/>
      <c r="I118" s="26"/>
      <c r="J118" s="126"/>
    </row>
    <row r="119" spans="1:10" ht="187.5" customHeight="1">
      <c r="A119" s="172" t="s">
        <v>63</v>
      </c>
      <c r="B119" s="173" t="s">
        <v>64</v>
      </c>
      <c r="C119" s="12">
        <v>25.35</v>
      </c>
      <c r="D119" s="12">
        <v>7.939</v>
      </c>
      <c r="E119" s="26">
        <f t="shared" si="8"/>
        <v>-17.411</v>
      </c>
      <c r="F119" s="126">
        <f t="shared" si="9"/>
        <v>-68.68244575936883</v>
      </c>
      <c r="G119" s="12"/>
      <c r="H119" s="12"/>
      <c r="I119" s="26"/>
      <c r="J119" s="126"/>
    </row>
    <row r="120" spans="1:10" ht="197.25" customHeight="1">
      <c r="A120" s="177" t="s">
        <v>65</v>
      </c>
      <c r="B120" s="178" t="s">
        <v>66</v>
      </c>
      <c r="C120" s="14">
        <v>25.852</v>
      </c>
      <c r="D120" s="14">
        <v>21.241</v>
      </c>
      <c r="E120" s="26">
        <f>SUM(D120-C120)</f>
        <v>-4.611000000000001</v>
      </c>
      <c r="F120" s="126">
        <f>(E120/C120)*100</f>
        <v>-17.836144205477336</v>
      </c>
      <c r="G120" s="14"/>
      <c r="H120" s="14">
        <v>37.314</v>
      </c>
      <c r="I120" s="26"/>
      <c r="J120" s="126"/>
    </row>
    <row r="121" spans="1:10" ht="292.5" customHeight="1">
      <c r="A121" s="226" t="s">
        <v>67</v>
      </c>
      <c r="B121" s="63" t="s">
        <v>68</v>
      </c>
      <c r="C121" s="42">
        <v>3063.137</v>
      </c>
      <c r="D121" s="42">
        <v>1793.066</v>
      </c>
      <c r="E121" s="131">
        <f t="shared" si="8"/>
        <v>-1270.0710000000001</v>
      </c>
      <c r="F121" s="126">
        <f t="shared" si="9"/>
        <v>-41.463081801434285</v>
      </c>
      <c r="G121" s="14"/>
      <c r="H121" s="14"/>
      <c r="I121" s="24"/>
      <c r="J121" s="132"/>
    </row>
    <row r="122" spans="1:10" ht="262.5">
      <c r="A122" s="227"/>
      <c r="B122" s="64" t="s">
        <v>219</v>
      </c>
      <c r="C122" s="15"/>
      <c r="D122" s="15"/>
      <c r="E122" s="133"/>
      <c r="F122" s="126"/>
      <c r="G122" s="15"/>
      <c r="H122" s="15"/>
      <c r="I122" s="26"/>
      <c r="J122" s="126"/>
    </row>
    <row r="123" spans="1:10" ht="381" customHeight="1">
      <c r="A123" s="179" t="s">
        <v>242</v>
      </c>
      <c r="B123" s="65" t="s">
        <v>245</v>
      </c>
      <c r="C123" s="43"/>
      <c r="D123" s="43"/>
      <c r="E123" s="133"/>
      <c r="F123" s="126"/>
      <c r="G123" s="15"/>
      <c r="H123" s="15"/>
      <c r="I123" s="26"/>
      <c r="J123" s="126"/>
    </row>
    <row r="124" spans="1:10" ht="80.25" customHeight="1">
      <c r="A124" s="172" t="s">
        <v>69</v>
      </c>
      <c r="B124" s="173" t="s">
        <v>70</v>
      </c>
      <c r="C124" s="12">
        <v>613.826</v>
      </c>
      <c r="D124" s="41">
        <v>346.644</v>
      </c>
      <c r="E124" s="26">
        <f t="shared" si="8"/>
        <v>-267.182</v>
      </c>
      <c r="F124" s="126">
        <f t="shared" si="9"/>
        <v>-43.52731881673308</v>
      </c>
      <c r="G124" s="12"/>
      <c r="H124" s="12"/>
      <c r="I124" s="26"/>
      <c r="J124" s="126"/>
    </row>
    <row r="125" spans="1:10" ht="77.25" customHeight="1">
      <c r="A125" s="177" t="s">
        <v>243</v>
      </c>
      <c r="B125" s="180" t="s">
        <v>244</v>
      </c>
      <c r="C125" s="12">
        <v>0.539</v>
      </c>
      <c r="D125" s="12"/>
      <c r="E125" s="26">
        <f>SUM(D125-C125)</f>
        <v>-0.539</v>
      </c>
      <c r="F125" s="126">
        <f>(E125/C125)*100</f>
        <v>-100</v>
      </c>
      <c r="G125" s="12"/>
      <c r="H125" s="12"/>
      <c r="I125" s="26"/>
      <c r="J125" s="126"/>
    </row>
    <row r="126" spans="1:10" ht="80.25" customHeight="1">
      <c r="A126" s="177" t="s">
        <v>71</v>
      </c>
      <c r="B126" s="181" t="s">
        <v>233</v>
      </c>
      <c r="C126" s="12">
        <v>10.419</v>
      </c>
      <c r="D126" s="12">
        <v>9.272</v>
      </c>
      <c r="E126" s="26">
        <f t="shared" si="8"/>
        <v>-1.1470000000000002</v>
      </c>
      <c r="F126" s="126">
        <f t="shared" si="9"/>
        <v>-11.00873404357424</v>
      </c>
      <c r="G126" s="12"/>
      <c r="H126" s="12"/>
      <c r="I126" s="26"/>
      <c r="J126" s="126"/>
    </row>
    <row r="127" spans="1:10" ht="50.25" customHeight="1">
      <c r="A127" s="172" t="s">
        <v>72</v>
      </c>
      <c r="B127" s="169" t="s">
        <v>234</v>
      </c>
      <c r="C127" s="12">
        <v>101.615</v>
      </c>
      <c r="D127" s="12">
        <v>113.732</v>
      </c>
      <c r="E127" s="26">
        <f t="shared" si="8"/>
        <v>12.117000000000004</v>
      </c>
      <c r="F127" s="126">
        <f t="shared" si="9"/>
        <v>11.924420607193825</v>
      </c>
      <c r="G127" s="12"/>
      <c r="H127" s="12"/>
      <c r="I127" s="26"/>
      <c r="J127" s="126"/>
    </row>
    <row r="128" spans="1:10" ht="18.75">
      <c r="A128" s="172" t="s">
        <v>73</v>
      </c>
      <c r="B128" s="169" t="s">
        <v>235</v>
      </c>
      <c r="C128" s="12">
        <v>763.278</v>
      </c>
      <c r="D128" s="12">
        <v>274.272</v>
      </c>
      <c r="E128" s="26">
        <f t="shared" si="8"/>
        <v>-489.00600000000003</v>
      </c>
      <c r="F128" s="126">
        <f t="shared" si="9"/>
        <v>-64.06656552396375</v>
      </c>
      <c r="G128" s="12"/>
      <c r="H128" s="12"/>
      <c r="I128" s="26"/>
      <c r="J128" s="126"/>
    </row>
    <row r="129" spans="1:10" ht="30" customHeight="1">
      <c r="A129" s="179" t="s">
        <v>74</v>
      </c>
      <c r="B129" s="182" t="s">
        <v>75</v>
      </c>
      <c r="C129" s="12">
        <v>799.553</v>
      </c>
      <c r="D129" s="12">
        <v>645.652</v>
      </c>
      <c r="E129" s="26">
        <f>SUM(D129-C129)</f>
        <v>-153.90099999999995</v>
      </c>
      <c r="F129" s="126">
        <f t="shared" si="9"/>
        <v>-19.248380032343064</v>
      </c>
      <c r="G129" s="12"/>
      <c r="H129" s="12"/>
      <c r="I129" s="26"/>
      <c r="J129" s="126"/>
    </row>
    <row r="130" spans="1:10" ht="37.5">
      <c r="A130" s="179" t="s">
        <v>76</v>
      </c>
      <c r="B130" s="182" t="s">
        <v>77</v>
      </c>
      <c r="C130" s="12">
        <v>5.412</v>
      </c>
      <c r="D130" s="12">
        <v>3.566</v>
      </c>
      <c r="E130" s="26">
        <f>SUM(D130-C130)</f>
        <v>-1.846</v>
      </c>
      <c r="F130" s="126">
        <f>(E130/C130)*100</f>
        <v>-34.10938654841094</v>
      </c>
      <c r="G130" s="12"/>
      <c r="H130" s="12"/>
      <c r="I130" s="26"/>
      <c r="J130" s="126"/>
    </row>
    <row r="131" spans="1:10" ht="18.75">
      <c r="A131" s="179" t="s">
        <v>78</v>
      </c>
      <c r="B131" s="183" t="s">
        <v>79</v>
      </c>
      <c r="C131" s="12">
        <v>1029.213</v>
      </c>
      <c r="D131" s="12">
        <v>1005.692</v>
      </c>
      <c r="E131" s="26">
        <f t="shared" si="8"/>
        <v>-23.520999999999958</v>
      </c>
      <c r="F131" s="126">
        <f t="shared" si="9"/>
        <v>-2.285338409056236</v>
      </c>
      <c r="G131" s="12"/>
      <c r="H131" s="12"/>
      <c r="I131" s="26"/>
      <c r="J131" s="126"/>
    </row>
    <row r="132" spans="1:10" ht="24" customHeight="1">
      <c r="A132" s="172" t="s">
        <v>80</v>
      </c>
      <c r="B132" s="173" t="s">
        <v>81</v>
      </c>
      <c r="C132" s="12">
        <v>15264.381</v>
      </c>
      <c r="D132" s="12">
        <v>950.477</v>
      </c>
      <c r="E132" s="26">
        <f t="shared" si="8"/>
        <v>-14313.903999999999</v>
      </c>
      <c r="F132" s="126">
        <f t="shared" si="9"/>
        <v>-93.77323587507414</v>
      </c>
      <c r="G132" s="12"/>
      <c r="H132" s="12"/>
      <c r="I132" s="26"/>
      <c r="J132" s="126"/>
    </row>
    <row r="133" spans="1:10" ht="18.75">
      <c r="A133" s="172" t="s">
        <v>82</v>
      </c>
      <c r="B133" s="173" t="s">
        <v>215</v>
      </c>
      <c r="C133" s="12">
        <v>47048.802</v>
      </c>
      <c r="D133" s="12">
        <v>54366.43</v>
      </c>
      <c r="E133" s="26">
        <f t="shared" si="8"/>
        <v>7317.627999999997</v>
      </c>
      <c r="F133" s="126">
        <f t="shared" si="9"/>
        <v>15.553271685855034</v>
      </c>
      <c r="G133" s="12"/>
      <c r="H133" s="12"/>
      <c r="I133" s="26"/>
      <c r="J133" s="126"/>
    </row>
    <row r="134" spans="1:10" ht="25.5" customHeight="1">
      <c r="A134" s="172" t="s">
        <v>83</v>
      </c>
      <c r="B134" s="169" t="s">
        <v>216</v>
      </c>
      <c r="C134" s="41">
        <v>4069.336</v>
      </c>
      <c r="D134" s="41">
        <v>4132.215</v>
      </c>
      <c r="E134" s="26">
        <f t="shared" si="8"/>
        <v>62.87900000000036</v>
      </c>
      <c r="F134" s="126">
        <f t="shared" si="9"/>
        <v>1.5451906650126792</v>
      </c>
      <c r="G134" s="12"/>
      <c r="H134" s="12"/>
      <c r="I134" s="26"/>
      <c r="J134" s="126"/>
    </row>
    <row r="135" spans="1:10" ht="18.75">
      <c r="A135" s="172" t="s">
        <v>84</v>
      </c>
      <c r="B135" s="173" t="s">
        <v>85</v>
      </c>
      <c r="C135" s="12">
        <v>9530.729</v>
      </c>
      <c r="D135" s="12">
        <v>9767.509</v>
      </c>
      <c r="E135" s="26">
        <f t="shared" si="8"/>
        <v>236.78000000000065</v>
      </c>
      <c r="F135" s="126">
        <f t="shared" si="9"/>
        <v>2.4843849825128874</v>
      </c>
      <c r="G135" s="12"/>
      <c r="H135" s="12"/>
      <c r="I135" s="26"/>
      <c r="J135" s="126"/>
    </row>
    <row r="136" spans="1:10" ht="18.75">
      <c r="A136" s="172" t="s">
        <v>86</v>
      </c>
      <c r="B136" s="169" t="s">
        <v>87</v>
      </c>
      <c r="C136" s="12">
        <v>1696.593</v>
      </c>
      <c r="D136" s="12">
        <v>1766.267</v>
      </c>
      <c r="E136" s="26">
        <f t="shared" si="8"/>
        <v>69.67399999999998</v>
      </c>
      <c r="F136" s="126">
        <f t="shared" si="9"/>
        <v>4.106700899980136</v>
      </c>
      <c r="G136" s="12"/>
      <c r="H136" s="12"/>
      <c r="I136" s="26"/>
      <c r="J136" s="126"/>
    </row>
    <row r="137" spans="1:10" ht="18.75">
      <c r="A137" s="172" t="s">
        <v>88</v>
      </c>
      <c r="B137" s="169" t="s">
        <v>89</v>
      </c>
      <c r="C137" s="12">
        <v>144.551</v>
      </c>
      <c r="D137" s="12">
        <v>149.6</v>
      </c>
      <c r="E137" s="26">
        <f t="shared" si="8"/>
        <v>5.049000000000007</v>
      </c>
      <c r="F137" s="126">
        <f t="shared" si="9"/>
        <v>3.4928848641655934</v>
      </c>
      <c r="G137" s="12"/>
      <c r="H137" s="12"/>
      <c r="I137" s="26"/>
      <c r="J137" s="126"/>
    </row>
    <row r="138" spans="1:10" ht="25.5" customHeight="1">
      <c r="A138" s="172" t="s">
        <v>90</v>
      </c>
      <c r="B138" s="169" t="s">
        <v>91</v>
      </c>
      <c r="C138" s="12">
        <v>7173.622</v>
      </c>
      <c r="D138" s="12">
        <v>10318.246</v>
      </c>
      <c r="E138" s="26">
        <f t="shared" si="8"/>
        <v>3144.623999999999</v>
      </c>
      <c r="F138" s="126">
        <f t="shared" si="9"/>
        <v>43.83593113771535</v>
      </c>
      <c r="G138" s="12"/>
      <c r="H138" s="12"/>
      <c r="I138" s="26"/>
      <c r="J138" s="126"/>
    </row>
    <row r="139" spans="1:10" ht="37.5">
      <c r="A139" s="172" t="s">
        <v>92</v>
      </c>
      <c r="B139" s="173" t="s">
        <v>93</v>
      </c>
      <c r="C139" s="41">
        <v>3115.519</v>
      </c>
      <c r="D139" s="41">
        <v>7227.744</v>
      </c>
      <c r="E139" s="26">
        <f t="shared" si="8"/>
        <v>4112.225</v>
      </c>
      <c r="F139" s="126">
        <f t="shared" si="9"/>
        <v>131.99165211317924</v>
      </c>
      <c r="G139" s="12"/>
      <c r="H139" s="12"/>
      <c r="I139" s="26"/>
      <c r="J139" s="126"/>
    </row>
    <row r="140" spans="1:10" ht="39.75" customHeight="1">
      <c r="A140" s="172" t="s">
        <v>94</v>
      </c>
      <c r="B140" s="173" t="s">
        <v>95</v>
      </c>
      <c r="C140" s="12">
        <v>28.055</v>
      </c>
      <c r="D140" s="12">
        <v>27.395</v>
      </c>
      <c r="E140" s="26">
        <f>SUM(D140-C140)</f>
        <v>-0.6600000000000001</v>
      </c>
      <c r="F140" s="126">
        <f>(E140/C140)*100</f>
        <v>-2.352521832115488</v>
      </c>
      <c r="G140" s="12"/>
      <c r="H140" s="12"/>
      <c r="I140" s="26"/>
      <c r="J140" s="126"/>
    </row>
    <row r="141" spans="1:10" ht="60" customHeight="1">
      <c r="A141" s="172" t="s">
        <v>376</v>
      </c>
      <c r="B141" s="173" t="s">
        <v>378</v>
      </c>
      <c r="C141" s="12"/>
      <c r="D141" s="12">
        <v>18.335</v>
      </c>
      <c r="E141" s="26">
        <f>SUM(D141-C141)</f>
        <v>18.335</v>
      </c>
      <c r="F141" s="126"/>
      <c r="G141" s="12"/>
      <c r="H141" s="12"/>
      <c r="I141" s="26"/>
      <c r="J141" s="126"/>
    </row>
    <row r="142" spans="1:10" ht="18.75">
      <c r="A142" s="184" t="s">
        <v>96</v>
      </c>
      <c r="B142" s="173" t="s">
        <v>97</v>
      </c>
      <c r="C142" s="41">
        <v>286.788</v>
      </c>
      <c r="D142" s="41">
        <v>512.016</v>
      </c>
      <c r="E142" s="26">
        <f t="shared" si="8"/>
        <v>225.22799999999995</v>
      </c>
      <c r="F142" s="126">
        <f>(E142/C142)*100</f>
        <v>78.53466672245699</v>
      </c>
      <c r="G142" s="12"/>
      <c r="H142" s="12"/>
      <c r="I142" s="26"/>
      <c r="J142" s="126"/>
    </row>
    <row r="143" spans="1:10" ht="37.5">
      <c r="A143" s="184" t="s">
        <v>98</v>
      </c>
      <c r="B143" s="173" t="s">
        <v>99</v>
      </c>
      <c r="C143" s="12">
        <v>2541.491</v>
      </c>
      <c r="D143" s="12">
        <v>2526.831</v>
      </c>
      <c r="E143" s="26">
        <f t="shared" si="8"/>
        <v>-14.659999999999854</v>
      </c>
      <c r="F143" s="126">
        <f t="shared" si="9"/>
        <v>-0.5768267524850512</v>
      </c>
      <c r="G143" s="12"/>
      <c r="H143" s="12"/>
      <c r="I143" s="26"/>
      <c r="J143" s="126"/>
    </row>
    <row r="144" spans="1:10" ht="18.75">
      <c r="A144" s="184" t="s">
        <v>100</v>
      </c>
      <c r="B144" s="173" t="s">
        <v>101</v>
      </c>
      <c r="C144" s="12">
        <v>399.54</v>
      </c>
      <c r="D144" s="12">
        <v>527</v>
      </c>
      <c r="E144" s="26">
        <f t="shared" si="8"/>
        <v>127.45999999999998</v>
      </c>
      <c r="F144" s="126">
        <f t="shared" si="9"/>
        <v>31.901686939980973</v>
      </c>
      <c r="G144" s="12"/>
      <c r="H144" s="12"/>
      <c r="I144" s="26"/>
      <c r="J144" s="126"/>
    </row>
    <row r="145" spans="1:10" ht="18.75">
      <c r="A145" s="184" t="s">
        <v>102</v>
      </c>
      <c r="B145" s="62" t="s">
        <v>217</v>
      </c>
      <c r="C145" s="12">
        <v>89.851</v>
      </c>
      <c r="D145" s="12">
        <v>107.076</v>
      </c>
      <c r="E145" s="26">
        <f t="shared" si="8"/>
        <v>17.224999999999994</v>
      </c>
      <c r="F145" s="126">
        <f t="shared" si="9"/>
        <v>19.17062692680103</v>
      </c>
      <c r="G145" s="12"/>
      <c r="H145" s="12"/>
      <c r="I145" s="26"/>
      <c r="J145" s="126"/>
    </row>
    <row r="146" spans="1:10" ht="17.25" customHeight="1">
      <c r="A146" s="184"/>
      <c r="B146" s="169"/>
      <c r="C146" s="12"/>
      <c r="D146" s="12"/>
      <c r="E146" s="26"/>
      <c r="F146" s="126"/>
      <c r="G146" s="12"/>
      <c r="H146" s="12"/>
      <c r="I146" s="26"/>
      <c r="J146" s="126"/>
    </row>
    <row r="147" spans="1:10" ht="20.25">
      <c r="A147" s="172" t="s">
        <v>103</v>
      </c>
      <c r="B147" s="62" t="s">
        <v>104</v>
      </c>
      <c r="C147" s="12">
        <v>552.951</v>
      </c>
      <c r="D147" s="12">
        <v>217.681</v>
      </c>
      <c r="E147" s="26">
        <f t="shared" si="8"/>
        <v>-335.27</v>
      </c>
      <c r="F147" s="126">
        <f t="shared" si="9"/>
        <v>-60.63285896942043</v>
      </c>
      <c r="G147" s="12"/>
      <c r="H147" s="12"/>
      <c r="I147" s="130"/>
      <c r="J147" s="125"/>
    </row>
    <row r="148" spans="1:10" ht="37.5">
      <c r="A148" s="172" t="s">
        <v>105</v>
      </c>
      <c r="B148" s="62" t="s">
        <v>218</v>
      </c>
      <c r="C148" s="12"/>
      <c r="D148" s="12"/>
      <c r="E148" s="26"/>
      <c r="F148" s="126"/>
      <c r="G148" s="12"/>
      <c r="H148" s="12"/>
      <c r="I148" s="26"/>
      <c r="J148" s="126"/>
    </row>
    <row r="149" spans="1:10" ht="18.75">
      <c r="A149" s="184" t="s">
        <v>106</v>
      </c>
      <c r="B149" s="169" t="s">
        <v>107</v>
      </c>
      <c r="C149" s="12">
        <v>12.2</v>
      </c>
      <c r="D149" s="12">
        <v>214.428</v>
      </c>
      <c r="E149" s="26">
        <f t="shared" si="8"/>
        <v>202.228</v>
      </c>
      <c r="F149" s="126" t="s">
        <v>407</v>
      </c>
      <c r="G149" s="12">
        <v>22.91</v>
      </c>
      <c r="H149" s="12"/>
      <c r="I149" s="26">
        <f>SUM(H149-G149)</f>
        <v>-22.91</v>
      </c>
      <c r="J149" s="126">
        <f>(I149/G149)*100</f>
        <v>-100</v>
      </c>
    </row>
    <row r="150" spans="1:10" ht="37.5">
      <c r="A150" s="172" t="s">
        <v>108</v>
      </c>
      <c r="B150" s="169" t="s">
        <v>109</v>
      </c>
      <c r="C150" s="12"/>
      <c r="D150" s="12">
        <v>13.499</v>
      </c>
      <c r="E150" s="26">
        <f t="shared" si="8"/>
        <v>13.499</v>
      </c>
      <c r="F150" s="126"/>
      <c r="G150" s="12"/>
      <c r="H150" s="12"/>
      <c r="I150" s="26"/>
      <c r="J150" s="126"/>
    </row>
    <row r="151" spans="1:10" ht="18.75">
      <c r="A151" s="172"/>
      <c r="B151" s="169"/>
      <c r="C151" s="12"/>
      <c r="D151" s="12"/>
      <c r="E151" s="26"/>
      <c r="F151" s="126"/>
      <c r="G151" s="12"/>
      <c r="H151" s="12"/>
      <c r="I151" s="26"/>
      <c r="J151" s="126"/>
    </row>
    <row r="152" spans="1:10" ht="18.75">
      <c r="A152" s="172" t="s">
        <v>111</v>
      </c>
      <c r="B152" s="169" t="s">
        <v>112</v>
      </c>
      <c r="C152" s="12"/>
      <c r="D152" s="12">
        <v>131.973</v>
      </c>
      <c r="E152" s="26">
        <f t="shared" si="8"/>
        <v>131.973</v>
      </c>
      <c r="F152" s="126"/>
      <c r="G152" s="12"/>
      <c r="H152" s="12"/>
      <c r="I152" s="26"/>
      <c r="J152" s="126"/>
    </row>
    <row r="153" spans="1:10" ht="61.5" customHeight="1">
      <c r="A153" s="172" t="s">
        <v>265</v>
      </c>
      <c r="B153" s="169" t="s">
        <v>268</v>
      </c>
      <c r="C153" s="12"/>
      <c r="D153" s="12"/>
      <c r="E153" s="26"/>
      <c r="F153" s="126"/>
      <c r="G153" s="12"/>
      <c r="H153" s="12"/>
      <c r="I153" s="26"/>
      <c r="J153" s="126"/>
    </row>
    <row r="154" spans="1:10" ht="36.75" customHeight="1">
      <c r="A154" s="184" t="s">
        <v>113</v>
      </c>
      <c r="B154" s="173" t="s">
        <v>238</v>
      </c>
      <c r="C154" s="41">
        <v>2168.737</v>
      </c>
      <c r="D154" s="41">
        <v>2503.988</v>
      </c>
      <c r="E154" s="26">
        <f t="shared" si="8"/>
        <v>335.25099999999975</v>
      </c>
      <c r="F154" s="126">
        <f t="shared" si="9"/>
        <v>15.458352027009257</v>
      </c>
      <c r="G154" s="12">
        <v>94.216</v>
      </c>
      <c r="H154" s="12">
        <v>101.497</v>
      </c>
      <c r="I154" s="26">
        <f>SUM(H154-G154)</f>
        <v>7.281000000000006</v>
      </c>
      <c r="J154" s="126">
        <f>(I154/G154)*100</f>
        <v>7.7279867538422415</v>
      </c>
    </row>
    <row r="155" spans="1:10" ht="64.5" customHeight="1">
      <c r="A155" s="184" t="s">
        <v>236</v>
      </c>
      <c r="B155" s="173" t="s">
        <v>239</v>
      </c>
      <c r="C155" s="12">
        <v>199.725</v>
      </c>
      <c r="D155" s="12">
        <v>294.099</v>
      </c>
      <c r="E155" s="26">
        <f t="shared" si="8"/>
        <v>94.374</v>
      </c>
      <c r="F155" s="126">
        <f t="shared" si="9"/>
        <v>47.25197146075854</v>
      </c>
      <c r="G155" s="12"/>
      <c r="H155" s="12"/>
      <c r="I155" s="26"/>
      <c r="J155" s="126"/>
    </row>
    <row r="156" spans="1:10" ht="39" customHeight="1">
      <c r="A156" s="184" t="s">
        <v>237</v>
      </c>
      <c r="B156" s="173" t="s">
        <v>240</v>
      </c>
      <c r="C156" s="41">
        <v>270.854</v>
      </c>
      <c r="D156" s="41">
        <v>323.911</v>
      </c>
      <c r="E156" s="26">
        <f t="shared" si="8"/>
        <v>53.057000000000016</v>
      </c>
      <c r="F156" s="126">
        <f t="shared" si="9"/>
        <v>19.588782148316074</v>
      </c>
      <c r="G156" s="12">
        <v>3.933</v>
      </c>
      <c r="H156" s="12">
        <v>25.247</v>
      </c>
      <c r="I156" s="130">
        <f>SUM(H156-G156)</f>
        <v>21.314</v>
      </c>
      <c r="J156" s="125" t="s">
        <v>388</v>
      </c>
    </row>
    <row r="157" spans="1:10" ht="77.25" customHeight="1">
      <c r="A157" s="184" t="s">
        <v>114</v>
      </c>
      <c r="B157" s="169" t="s">
        <v>241</v>
      </c>
      <c r="C157" s="12">
        <v>4.824</v>
      </c>
      <c r="D157" s="12">
        <v>55.873</v>
      </c>
      <c r="E157" s="26">
        <f t="shared" si="8"/>
        <v>51.049</v>
      </c>
      <c r="F157" s="128" t="s">
        <v>396</v>
      </c>
      <c r="G157" s="12"/>
      <c r="H157" s="12"/>
      <c r="I157" s="26"/>
      <c r="J157" s="126"/>
    </row>
    <row r="158" spans="1:10" ht="29.25" customHeight="1">
      <c r="A158" s="184" t="s">
        <v>115</v>
      </c>
      <c r="B158" s="173" t="s">
        <v>116</v>
      </c>
      <c r="C158" s="12">
        <v>72.412</v>
      </c>
      <c r="D158" s="12">
        <v>185.767</v>
      </c>
      <c r="E158" s="26">
        <f t="shared" si="8"/>
        <v>113.35499999999999</v>
      </c>
      <c r="F158" s="126">
        <f t="shared" si="9"/>
        <v>156.54173341435117</v>
      </c>
      <c r="G158" s="12"/>
      <c r="H158" s="12"/>
      <c r="I158" s="26"/>
      <c r="J158" s="126"/>
    </row>
    <row r="159" spans="1:10" ht="20.25">
      <c r="A159" s="184" t="s">
        <v>117</v>
      </c>
      <c r="B159" s="173" t="s">
        <v>118</v>
      </c>
      <c r="C159" s="41">
        <v>650.904</v>
      </c>
      <c r="D159" s="41">
        <v>784.947</v>
      </c>
      <c r="E159" s="26">
        <f t="shared" si="8"/>
        <v>134.043</v>
      </c>
      <c r="F159" s="126">
        <f t="shared" si="9"/>
        <v>20.593359389403044</v>
      </c>
      <c r="G159" s="41">
        <v>92.071</v>
      </c>
      <c r="H159" s="41">
        <v>257.262</v>
      </c>
      <c r="I159" s="130">
        <f>SUM(H159-G159)</f>
        <v>165.191</v>
      </c>
      <c r="J159" s="125">
        <f>(I159/G159)*100</f>
        <v>179.41697168489537</v>
      </c>
    </row>
    <row r="160" spans="1:10" ht="30.75" customHeight="1">
      <c r="A160" s="184" t="s">
        <v>119</v>
      </c>
      <c r="B160" s="173" t="s">
        <v>120</v>
      </c>
      <c r="C160" s="12">
        <v>13201.555</v>
      </c>
      <c r="D160" s="12">
        <v>13877.261</v>
      </c>
      <c r="E160" s="26">
        <f aca="true" t="shared" si="11" ref="E160:E221">SUM(D160-C160)</f>
        <v>675.7060000000001</v>
      </c>
      <c r="F160" s="126">
        <f>(E160/C160)*100</f>
        <v>5.118381887588243</v>
      </c>
      <c r="G160" s="12"/>
      <c r="H160" s="12"/>
      <c r="I160" s="26"/>
      <c r="J160" s="126"/>
    </row>
    <row r="161" spans="1:10" ht="45.75" customHeight="1">
      <c r="A161" s="184" t="s">
        <v>121</v>
      </c>
      <c r="B161" s="173" t="s">
        <v>122</v>
      </c>
      <c r="C161" s="41">
        <v>75.203</v>
      </c>
      <c r="D161" s="41">
        <v>68.017</v>
      </c>
      <c r="E161" s="26">
        <f t="shared" si="11"/>
        <v>-7.186000000000007</v>
      </c>
      <c r="F161" s="126">
        <f>(E161/C161)*100</f>
        <v>-9.55546986157468</v>
      </c>
      <c r="G161" s="12"/>
      <c r="H161" s="12"/>
      <c r="I161" s="26"/>
      <c r="J161" s="126"/>
    </row>
    <row r="162" spans="1:10" ht="18.75">
      <c r="A162" s="184" t="s">
        <v>123</v>
      </c>
      <c r="B162" s="173" t="s">
        <v>124</v>
      </c>
      <c r="C162" s="12">
        <v>0.624</v>
      </c>
      <c r="D162" s="12">
        <v>0.564</v>
      </c>
      <c r="E162" s="26">
        <f t="shared" si="11"/>
        <v>-0.06000000000000005</v>
      </c>
      <c r="F162" s="126">
        <f>(E162/C162)*100</f>
        <v>-9.615384615384624</v>
      </c>
      <c r="G162" s="12"/>
      <c r="H162" s="12"/>
      <c r="I162" s="26"/>
      <c r="J162" s="126"/>
    </row>
    <row r="163" spans="1:10" ht="20.25">
      <c r="A163" s="175" t="s">
        <v>125</v>
      </c>
      <c r="B163" s="171" t="s">
        <v>126</v>
      </c>
      <c r="C163" s="21">
        <f>SUM(C164:C174)</f>
        <v>10747.755</v>
      </c>
      <c r="D163" s="21">
        <f>SUM(D164:D174)</f>
        <v>23049.057</v>
      </c>
      <c r="E163" s="20">
        <f t="shared" si="11"/>
        <v>12301.302000000001</v>
      </c>
      <c r="F163" s="11">
        <f>(E163/C163)*100</f>
        <v>114.45461866222297</v>
      </c>
      <c r="G163" s="21">
        <f>SUM(G164:G174)</f>
        <v>179.602</v>
      </c>
      <c r="H163" s="21">
        <f>SUM(H164:H174)</f>
        <v>3706.377</v>
      </c>
      <c r="I163" s="20">
        <f>SUM(H163-G163)</f>
        <v>3526.775</v>
      </c>
      <c r="J163" s="11" t="s">
        <v>387</v>
      </c>
    </row>
    <row r="164" spans="1:10" ht="20.25">
      <c r="A164" s="184" t="s">
        <v>127</v>
      </c>
      <c r="B164" s="173" t="s">
        <v>128</v>
      </c>
      <c r="C164" s="22">
        <v>116.105</v>
      </c>
      <c r="D164" s="22">
        <v>1478.32</v>
      </c>
      <c r="E164" s="26">
        <f t="shared" si="11"/>
        <v>1362.215</v>
      </c>
      <c r="F164" s="128" t="s">
        <v>397</v>
      </c>
      <c r="G164" s="22">
        <v>28.685</v>
      </c>
      <c r="H164" s="22">
        <v>252.391</v>
      </c>
      <c r="I164" s="130">
        <f>SUM(H164-G164)</f>
        <v>223.706</v>
      </c>
      <c r="J164" s="125" t="s">
        <v>386</v>
      </c>
    </row>
    <row r="165" spans="1:10" ht="28.5" customHeight="1">
      <c r="A165" s="172" t="s">
        <v>129</v>
      </c>
      <c r="B165" s="62" t="s">
        <v>130</v>
      </c>
      <c r="C165" s="12"/>
      <c r="D165" s="12"/>
      <c r="E165" s="26"/>
      <c r="F165" s="126"/>
      <c r="G165" s="12"/>
      <c r="H165" s="12">
        <v>972.616</v>
      </c>
      <c r="I165" s="130">
        <f>SUM(H165-G165)</f>
        <v>972.616</v>
      </c>
      <c r="J165" s="125"/>
    </row>
    <row r="166" spans="1:10" ht="20.25">
      <c r="A166" s="172" t="s">
        <v>131</v>
      </c>
      <c r="B166" s="169" t="s">
        <v>132</v>
      </c>
      <c r="C166" s="12">
        <v>83.2</v>
      </c>
      <c r="D166" s="12">
        <v>3020.064</v>
      </c>
      <c r="E166" s="26">
        <f t="shared" si="11"/>
        <v>2936.864</v>
      </c>
      <c r="F166" s="128" t="s">
        <v>398</v>
      </c>
      <c r="G166" s="12"/>
      <c r="H166" s="12"/>
      <c r="I166" s="26"/>
      <c r="J166" s="125"/>
    </row>
    <row r="167" spans="1:10" ht="42" customHeight="1">
      <c r="A167" s="172" t="s">
        <v>133</v>
      </c>
      <c r="B167" s="169" t="s">
        <v>134</v>
      </c>
      <c r="C167" s="12"/>
      <c r="D167" s="12"/>
      <c r="E167" s="26"/>
      <c r="F167" s="126"/>
      <c r="G167" s="12">
        <v>127.322</v>
      </c>
      <c r="H167" s="12">
        <v>152.231</v>
      </c>
      <c r="I167" s="130">
        <f>SUM(H167-G167)</f>
        <v>24.908999999999992</v>
      </c>
      <c r="J167" s="125">
        <f>(I167/G167)*100</f>
        <v>19.56378316394652</v>
      </c>
    </row>
    <row r="168" spans="1:10" ht="42" customHeight="1">
      <c r="A168" s="172" t="s">
        <v>266</v>
      </c>
      <c r="B168" s="169" t="s">
        <v>269</v>
      </c>
      <c r="C168" s="12"/>
      <c r="D168" s="12"/>
      <c r="E168" s="26"/>
      <c r="F168" s="126"/>
      <c r="G168" s="12"/>
      <c r="H168" s="12">
        <v>144.356</v>
      </c>
      <c r="I168" s="130">
        <f>SUM(H168-G168)</f>
        <v>144.356</v>
      </c>
      <c r="J168" s="125"/>
    </row>
    <row r="169" spans="1:10" ht="18.75">
      <c r="A169" s="172"/>
      <c r="B169" s="169"/>
      <c r="C169" s="12"/>
      <c r="D169" s="12"/>
      <c r="E169" s="26"/>
      <c r="F169" s="126"/>
      <c r="G169" s="12"/>
      <c r="H169" s="12"/>
      <c r="I169" s="26"/>
      <c r="J169" s="126"/>
    </row>
    <row r="170" spans="1:10" ht="20.25">
      <c r="A170" s="172" t="s">
        <v>135</v>
      </c>
      <c r="B170" s="173" t="s">
        <v>136</v>
      </c>
      <c r="C170" s="12">
        <v>10332.15</v>
      </c>
      <c r="D170" s="12">
        <v>17553.914</v>
      </c>
      <c r="E170" s="26">
        <f t="shared" si="11"/>
        <v>7221.764000000001</v>
      </c>
      <c r="F170" s="126">
        <f>(E170/C170)*100</f>
        <v>69.8960429339489</v>
      </c>
      <c r="G170" s="12">
        <v>23.595</v>
      </c>
      <c r="H170" s="41">
        <v>1867.821</v>
      </c>
      <c r="I170" s="130">
        <f>SUM(H170-G170)</f>
        <v>1844.2259999999999</v>
      </c>
      <c r="J170" s="125" t="s">
        <v>385</v>
      </c>
    </row>
    <row r="171" spans="1:10" ht="37.5">
      <c r="A171" s="172" t="s">
        <v>137</v>
      </c>
      <c r="B171" s="176" t="s">
        <v>138</v>
      </c>
      <c r="C171" s="12"/>
      <c r="D171" s="12">
        <v>268.76</v>
      </c>
      <c r="E171" s="26">
        <f t="shared" si="11"/>
        <v>268.76</v>
      </c>
      <c r="F171" s="126"/>
      <c r="G171" s="41"/>
      <c r="H171" s="41">
        <v>316.962</v>
      </c>
      <c r="I171" s="130">
        <f>SUM(H171-G171)</f>
        <v>316.962</v>
      </c>
      <c r="J171" s="125"/>
    </row>
    <row r="172" spans="1:10" ht="37.5">
      <c r="A172" s="172" t="s">
        <v>139</v>
      </c>
      <c r="B172" s="62" t="s">
        <v>140</v>
      </c>
      <c r="C172" s="12">
        <v>20.016</v>
      </c>
      <c r="D172" s="12">
        <v>35.184</v>
      </c>
      <c r="E172" s="26">
        <f t="shared" si="11"/>
        <v>15.168</v>
      </c>
      <c r="F172" s="126">
        <f>(E172/C172)*100</f>
        <v>75.77937649880097</v>
      </c>
      <c r="G172" s="12"/>
      <c r="H172" s="12"/>
      <c r="I172" s="26"/>
      <c r="J172" s="126"/>
    </row>
    <row r="173" spans="1:10" ht="56.25">
      <c r="A173" s="172" t="s">
        <v>141</v>
      </c>
      <c r="B173" s="173" t="s">
        <v>142</v>
      </c>
      <c r="C173" s="41">
        <v>196.284</v>
      </c>
      <c r="D173" s="41">
        <v>692.815</v>
      </c>
      <c r="E173" s="26">
        <f t="shared" si="11"/>
        <v>496.53100000000006</v>
      </c>
      <c r="F173" s="126" t="s">
        <v>408</v>
      </c>
      <c r="G173" s="12"/>
      <c r="H173" s="12"/>
      <c r="I173" s="26"/>
      <c r="J173" s="126"/>
    </row>
    <row r="174" spans="1:10" ht="20.25" customHeight="1">
      <c r="A174" s="172"/>
      <c r="B174" s="173"/>
      <c r="C174" s="12"/>
      <c r="D174" s="12"/>
      <c r="E174" s="36"/>
      <c r="F174" s="13"/>
      <c r="G174" s="12"/>
      <c r="H174" s="12"/>
      <c r="I174" s="36"/>
      <c r="J174" s="13"/>
    </row>
    <row r="175" spans="1:10" ht="20.25">
      <c r="A175" s="175" t="s">
        <v>143</v>
      </c>
      <c r="B175" s="171" t="s">
        <v>144</v>
      </c>
      <c r="C175" s="21">
        <f>SUM(C176:C179)</f>
        <v>13975.671</v>
      </c>
      <c r="D175" s="21">
        <f>SUM(D176:D179)</f>
        <v>16055.935000000001</v>
      </c>
      <c r="E175" s="20">
        <f t="shared" si="11"/>
        <v>2080.264000000001</v>
      </c>
      <c r="F175" s="11">
        <f>(E175/C175)*100</f>
        <v>14.884895329891501</v>
      </c>
      <c r="G175" s="21">
        <f>SUM(G176:G179)</f>
        <v>143.53799999999998</v>
      </c>
      <c r="H175" s="21">
        <f>SUM(H176:H179)</f>
        <v>1196.672</v>
      </c>
      <c r="I175" s="36">
        <f>SUM(H175-G175)</f>
        <v>1053.134</v>
      </c>
      <c r="J175" s="117" t="s">
        <v>399</v>
      </c>
    </row>
    <row r="176" spans="1:10" ht="18.75">
      <c r="A176" s="172" t="s">
        <v>145</v>
      </c>
      <c r="B176" s="169" t="s">
        <v>146</v>
      </c>
      <c r="C176" s="12">
        <v>4037.256</v>
      </c>
      <c r="D176" s="12">
        <v>4462.686</v>
      </c>
      <c r="E176" s="26">
        <f t="shared" si="11"/>
        <v>425.42999999999984</v>
      </c>
      <c r="F176" s="126">
        <f>(E176/C176)*100</f>
        <v>10.537602767820516</v>
      </c>
      <c r="G176" s="12">
        <v>91.64</v>
      </c>
      <c r="H176" s="12">
        <v>286.647</v>
      </c>
      <c r="I176" s="26">
        <f>SUM(H176-G176)</f>
        <v>195.007</v>
      </c>
      <c r="J176" s="126">
        <f>(I176/G176)*100</f>
        <v>212.79681361850723</v>
      </c>
    </row>
    <row r="177" spans="1:10" ht="30" customHeight="1">
      <c r="A177" s="172" t="s">
        <v>147</v>
      </c>
      <c r="B177" s="169" t="s">
        <v>148</v>
      </c>
      <c r="C177" s="12">
        <v>1376.416</v>
      </c>
      <c r="D177" s="12">
        <v>2101.002</v>
      </c>
      <c r="E177" s="26">
        <f t="shared" si="11"/>
        <v>724.586</v>
      </c>
      <c r="F177" s="126">
        <f>(E177/C177)*100</f>
        <v>52.64295096831191</v>
      </c>
      <c r="G177" s="12">
        <v>6.055</v>
      </c>
      <c r="H177" s="12">
        <v>288.168</v>
      </c>
      <c r="I177" s="26">
        <f>SUM(H177-G177)</f>
        <v>282.113</v>
      </c>
      <c r="J177" s="128" t="s">
        <v>400</v>
      </c>
    </row>
    <row r="178" spans="1:10" ht="18.75">
      <c r="A178" s="172" t="s">
        <v>149</v>
      </c>
      <c r="B178" s="169" t="s">
        <v>150</v>
      </c>
      <c r="C178" s="12">
        <v>4668.277</v>
      </c>
      <c r="D178" s="41">
        <v>4867.801</v>
      </c>
      <c r="E178" s="26">
        <f t="shared" si="11"/>
        <v>199.52400000000034</v>
      </c>
      <c r="F178" s="126">
        <f>(E178/C178)*100</f>
        <v>4.2740394368200585</v>
      </c>
      <c r="G178" s="12">
        <v>32.016</v>
      </c>
      <c r="H178" s="12">
        <v>475.52</v>
      </c>
      <c r="I178" s="26">
        <f>SUM(H178-G178)</f>
        <v>443.50399999999996</v>
      </c>
      <c r="J178" s="128" t="s">
        <v>401</v>
      </c>
    </row>
    <row r="179" spans="1:10" ht="18.75">
      <c r="A179" s="172" t="s">
        <v>151</v>
      </c>
      <c r="B179" s="62" t="s">
        <v>152</v>
      </c>
      <c r="C179" s="12">
        <v>3893.722</v>
      </c>
      <c r="D179" s="12">
        <v>4624.446</v>
      </c>
      <c r="E179" s="26">
        <f t="shared" si="11"/>
        <v>730.7239999999997</v>
      </c>
      <c r="F179" s="126">
        <f>(E179/C179)*100</f>
        <v>18.766722431647654</v>
      </c>
      <c r="G179" s="12">
        <v>13.827</v>
      </c>
      <c r="H179" s="12">
        <v>146.337</v>
      </c>
      <c r="I179" s="26">
        <f>SUM(H179-G179)</f>
        <v>132.51</v>
      </c>
      <c r="J179" s="128" t="s">
        <v>402</v>
      </c>
    </row>
    <row r="180" spans="1:10" ht="18.75">
      <c r="A180" s="172"/>
      <c r="B180" s="62"/>
      <c r="C180" s="12"/>
      <c r="D180" s="12"/>
      <c r="E180" s="26"/>
      <c r="F180" s="126"/>
      <c r="G180" s="12"/>
      <c r="H180" s="12"/>
      <c r="I180" s="26"/>
      <c r="J180" s="126"/>
    </row>
    <row r="181" spans="1:10" ht="20.25">
      <c r="A181" s="175" t="s">
        <v>153</v>
      </c>
      <c r="B181" s="185" t="s">
        <v>154</v>
      </c>
      <c r="C181" s="21">
        <f>SUM(C182:C188)</f>
        <v>6352.311</v>
      </c>
      <c r="D181" s="21">
        <f>SUM(D182:D188)</f>
        <v>8198.127</v>
      </c>
      <c r="E181" s="20">
        <f t="shared" si="11"/>
        <v>1845.8160000000007</v>
      </c>
      <c r="F181" s="11">
        <f>(E181/C181)*100</f>
        <v>29.05739344311072</v>
      </c>
      <c r="G181" s="21">
        <f>SUM(G182:G188)</f>
        <v>148.083</v>
      </c>
      <c r="H181" s="21">
        <f>SUM(H182:H188)</f>
        <v>284.908</v>
      </c>
      <c r="I181" s="36">
        <f>SUM(H181-G181)</f>
        <v>136.82500000000002</v>
      </c>
      <c r="J181" s="13">
        <f>(I181/G181)*100</f>
        <v>92.3975068036169</v>
      </c>
    </row>
    <row r="182" spans="1:10" ht="20.25">
      <c r="A182" s="184" t="s">
        <v>229</v>
      </c>
      <c r="B182" s="169" t="s">
        <v>231</v>
      </c>
      <c r="C182" s="22"/>
      <c r="D182" s="22">
        <v>678.91</v>
      </c>
      <c r="E182" s="26">
        <f>SUM(D182-C182)</f>
        <v>678.91</v>
      </c>
      <c r="F182" s="126"/>
      <c r="G182" s="129"/>
      <c r="H182" s="129"/>
      <c r="I182" s="130"/>
      <c r="J182" s="125"/>
    </row>
    <row r="183" spans="1:10" ht="37.5">
      <c r="A183" s="172" t="s">
        <v>155</v>
      </c>
      <c r="B183" s="169" t="s">
        <v>156</v>
      </c>
      <c r="C183" s="12"/>
      <c r="D183" s="12">
        <v>31.77</v>
      </c>
      <c r="E183" s="26">
        <f t="shared" si="11"/>
        <v>31.77</v>
      </c>
      <c r="F183" s="126"/>
      <c r="G183" s="12"/>
      <c r="H183" s="12"/>
      <c r="I183" s="26"/>
      <c r="J183" s="126"/>
    </row>
    <row r="184" spans="1:10" ht="37.5">
      <c r="A184" s="172" t="s">
        <v>157</v>
      </c>
      <c r="B184" s="169" t="s">
        <v>158</v>
      </c>
      <c r="C184" s="12">
        <v>4197.455</v>
      </c>
      <c r="D184" s="12">
        <v>5100.343</v>
      </c>
      <c r="E184" s="26">
        <f t="shared" si="11"/>
        <v>902.8879999999999</v>
      </c>
      <c r="F184" s="126">
        <f>(E184/C184)*100</f>
        <v>21.51036759179074</v>
      </c>
      <c r="G184" s="12">
        <v>93.359</v>
      </c>
      <c r="H184" s="12">
        <v>144.377</v>
      </c>
      <c r="I184" s="26">
        <f>SUM(H184-G184)</f>
        <v>51.018000000000015</v>
      </c>
      <c r="J184" s="126">
        <f>(I184/G184)*100</f>
        <v>54.647114900545226</v>
      </c>
    </row>
    <row r="185" spans="1:10" ht="18.75">
      <c r="A185" s="172" t="s">
        <v>159</v>
      </c>
      <c r="B185" s="169" t="s">
        <v>160</v>
      </c>
      <c r="C185" s="12">
        <v>1094.213</v>
      </c>
      <c r="D185" s="12">
        <v>1158.866</v>
      </c>
      <c r="E185" s="26">
        <f t="shared" si="11"/>
        <v>64.65300000000002</v>
      </c>
      <c r="F185" s="126">
        <f>(E185/C185)*100</f>
        <v>5.908630220989882</v>
      </c>
      <c r="G185" s="12">
        <v>48.648</v>
      </c>
      <c r="H185" s="12">
        <v>81.523</v>
      </c>
      <c r="I185" s="26">
        <f>SUM(H185-G185)</f>
        <v>32.87499999999999</v>
      </c>
      <c r="J185" s="126">
        <f>(I185/G185)*100</f>
        <v>67.57728991942112</v>
      </c>
    </row>
    <row r="186" spans="1:10" ht="18.75">
      <c r="A186" s="172" t="s">
        <v>161</v>
      </c>
      <c r="B186" s="62" t="s">
        <v>162</v>
      </c>
      <c r="C186" s="12">
        <v>115.596</v>
      </c>
      <c r="D186" s="12">
        <v>121.197</v>
      </c>
      <c r="E186" s="26">
        <f t="shared" si="11"/>
        <v>5.600999999999999</v>
      </c>
      <c r="F186" s="126">
        <f>(E186/C186)*100</f>
        <v>4.845323367590574</v>
      </c>
      <c r="G186" s="12"/>
      <c r="H186" s="12"/>
      <c r="I186" s="26"/>
      <c r="J186" s="126"/>
    </row>
    <row r="187" spans="1:10" ht="18.75">
      <c r="A187" s="172" t="s">
        <v>259</v>
      </c>
      <c r="B187" s="62" t="s">
        <v>270</v>
      </c>
      <c r="C187" s="12">
        <v>201.951</v>
      </c>
      <c r="D187" s="12">
        <v>257.33</v>
      </c>
      <c r="E187" s="26">
        <f>SUM(D187-C187)</f>
        <v>55.37899999999999</v>
      </c>
      <c r="F187" s="126">
        <f>(E187/C187)*100</f>
        <v>27.421998405553822</v>
      </c>
      <c r="G187" s="12"/>
      <c r="H187" s="12"/>
      <c r="I187" s="26"/>
      <c r="J187" s="126"/>
    </row>
    <row r="188" spans="1:10" ht="46.5" customHeight="1">
      <c r="A188" s="172" t="s">
        <v>230</v>
      </c>
      <c r="B188" s="62" t="s">
        <v>232</v>
      </c>
      <c r="C188" s="12">
        <v>743.096</v>
      </c>
      <c r="D188" s="12">
        <v>849.711</v>
      </c>
      <c r="E188" s="26">
        <f t="shared" si="11"/>
        <v>106.61500000000001</v>
      </c>
      <c r="F188" s="126">
        <f>(E188/C188)*100</f>
        <v>14.347405987920808</v>
      </c>
      <c r="G188" s="12">
        <v>6.076</v>
      </c>
      <c r="H188" s="12">
        <v>59.008</v>
      </c>
      <c r="I188" s="26">
        <f>SUM(H188-G188)</f>
        <v>52.932</v>
      </c>
      <c r="J188" s="126" t="s">
        <v>384</v>
      </c>
    </row>
    <row r="189" spans="1:10" ht="20.25">
      <c r="A189" s="170" t="s">
        <v>163</v>
      </c>
      <c r="B189" s="171" t="s">
        <v>164</v>
      </c>
      <c r="C189" s="21"/>
      <c r="D189" s="21"/>
      <c r="E189" s="20"/>
      <c r="F189" s="11"/>
      <c r="G189" s="21"/>
      <c r="H189" s="21">
        <f>SUM(H190:H193)</f>
        <v>3735.892</v>
      </c>
      <c r="I189" s="36">
        <f>SUM(H189-G189)</f>
        <v>3735.892</v>
      </c>
      <c r="J189" s="13"/>
    </row>
    <row r="190" spans="1:10" ht="18.75">
      <c r="A190" s="172" t="s">
        <v>165</v>
      </c>
      <c r="B190" s="173" t="s">
        <v>166</v>
      </c>
      <c r="C190" s="12"/>
      <c r="D190" s="12"/>
      <c r="E190" s="36"/>
      <c r="F190" s="13"/>
      <c r="G190" s="12"/>
      <c r="H190" s="12">
        <v>2367.67</v>
      </c>
      <c r="I190" s="26">
        <f>SUM(H190-G190)</f>
        <v>2367.67</v>
      </c>
      <c r="J190" s="126"/>
    </row>
    <row r="191" spans="1:10" ht="37.5">
      <c r="A191" s="172" t="s">
        <v>167</v>
      </c>
      <c r="B191" s="66" t="s">
        <v>168</v>
      </c>
      <c r="C191" s="12"/>
      <c r="D191" s="12"/>
      <c r="E191" s="36"/>
      <c r="F191" s="13"/>
      <c r="G191" s="41"/>
      <c r="H191" s="41">
        <v>533.272</v>
      </c>
      <c r="I191" s="26">
        <f>SUM(H191-G191)</f>
        <v>533.272</v>
      </c>
      <c r="J191" s="126"/>
    </row>
    <row r="192" spans="1:10" ht="36.75" customHeight="1">
      <c r="A192" s="172" t="s">
        <v>260</v>
      </c>
      <c r="B192" s="67" t="s">
        <v>271</v>
      </c>
      <c r="C192" s="12"/>
      <c r="D192" s="12"/>
      <c r="E192" s="36"/>
      <c r="F192" s="13"/>
      <c r="G192" s="12"/>
      <c r="H192" s="12">
        <v>834.95</v>
      </c>
      <c r="I192" s="26">
        <f>SUM(H192-G192)</f>
        <v>834.95</v>
      </c>
      <c r="J192" s="126"/>
    </row>
    <row r="193" spans="1:10" ht="18.75">
      <c r="A193" s="172"/>
      <c r="B193" s="66"/>
      <c r="C193" s="12"/>
      <c r="D193" s="12"/>
      <c r="E193" s="36"/>
      <c r="F193" s="13"/>
      <c r="G193" s="12"/>
      <c r="H193" s="12"/>
      <c r="I193" s="36"/>
      <c r="J193" s="13"/>
    </row>
    <row r="194" spans="1:10" ht="40.5">
      <c r="A194" s="170" t="s">
        <v>169</v>
      </c>
      <c r="B194" s="171" t="s">
        <v>170</v>
      </c>
      <c r="C194" s="21">
        <f>C195</f>
        <v>5.611</v>
      </c>
      <c r="D194" s="21">
        <f>D195</f>
        <v>21.925</v>
      </c>
      <c r="E194" s="20">
        <f t="shared" si="11"/>
        <v>16.314</v>
      </c>
      <c r="F194" s="117" t="s">
        <v>403</v>
      </c>
      <c r="G194" s="21">
        <f>G195</f>
        <v>0</v>
      </c>
      <c r="H194" s="21">
        <f>H195</f>
        <v>6.019</v>
      </c>
      <c r="I194" s="36">
        <f>SUM(H194-G194)</f>
        <v>6.019</v>
      </c>
      <c r="J194" s="13"/>
    </row>
    <row r="195" spans="1:10" ht="18.75">
      <c r="A195" s="172" t="s">
        <v>171</v>
      </c>
      <c r="B195" s="169" t="s">
        <v>172</v>
      </c>
      <c r="C195" s="12">
        <v>5.611</v>
      </c>
      <c r="D195" s="12">
        <v>21.925</v>
      </c>
      <c r="E195" s="26">
        <f t="shared" si="11"/>
        <v>16.314</v>
      </c>
      <c r="F195" s="128" t="s">
        <v>403</v>
      </c>
      <c r="G195" s="12"/>
      <c r="H195" s="12">
        <v>6.019</v>
      </c>
      <c r="I195" s="26">
        <f>SUM(H195-G195)</f>
        <v>6.019</v>
      </c>
      <c r="J195" s="13"/>
    </row>
    <row r="196" spans="1:10" ht="40.5">
      <c r="A196" s="175" t="s">
        <v>173</v>
      </c>
      <c r="B196" s="185" t="s">
        <v>174</v>
      </c>
      <c r="C196" s="21">
        <f>SUM(C197:C202)</f>
        <v>6010.0830000000005</v>
      </c>
      <c r="D196" s="21">
        <f>SUM(D197:D202)</f>
        <v>6527.35</v>
      </c>
      <c r="E196" s="20">
        <f t="shared" si="11"/>
        <v>517.2669999999998</v>
      </c>
      <c r="F196" s="11">
        <f>(E196/C196)*100</f>
        <v>8.60665318598761</v>
      </c>
      <c r="G196" s="21">
        <f>SUM(G197:G202)</f>
        <v>1079.356</v>
      </c>
      <c r="H196" s="21">
        <f>SUM(H197:H202)</f>
        <v>1159.693</v>
      </c>
      <c r="I196" s="36">
        <f>SUM(H196-G196)</f>
        <v>80.33699999999999</v>
      </c>
      <c r="J196" s="13">
        <f>(I196/G196)*100</f>
        <v>7.443049373885908</v>
      </c>
    </row>
    <row r="197" spans="1:10" ht="37.5">
      <c r="A197" s="184" t="s">
        <v>175</v>
      </c>
      <c r="B197" s="169" t="s">
        <v>176</v>
      </c>
      <c r="C197" s="12">
        <v>178.171</v>
      </c>
      <c r="D197" s="12">
        <v>165.732</v>
      </c>
      <c r="E197" s="26">
        <f t="shared" si="11"/>
        <v>-12.438999999999993</v>
      </c>
      <c r="F197" s="126">
        <f>(E197/C197)*100</f>
        <v>-6.98149530507209</v>
      </c>
      <c r="G197" s="12"/>
      <c r="H197" s="12"/>
      <c r="I197" s="36"/>
      <c r="J197" s="13"/>
    </row>
    <row r="198" spans="1:10" ht="37.5">
      <c r="A198" s="184" t="s">
        <v>177</v>
      </c>
      <c r="B198" s="62" t="s">
        <v>178</v>
      </c>
      <c r="C198" s="12">
        <v>161.18</v>
      </c>
      <c r="D198" s="12">
        <v>166.573</v>
      </c>
      <c r="E198" s="26">
        <f t="shared" si="11"/>
        <v>5.393000000000001</v>
      </c>
      <c r="F198" s="126">
        <f>(E198/C198)*100</f>
        <v>3.3459486288621423</v>
      </c>
      <c r="G198" s="12"/>
      <c r="H198" s="12"/>
      <c r="I198" s="36"/>
      <c r="J198" s="13"/>
    </row>
    <row r="199" spans="1:10" ht="37.5">
      <c r="A199" s="184" t="s">
        <v>179</v>
      </c>
      <c r="B199" s="62" t="s">
        <v>180</v>
      </c>
      <c r="C199" s="12">
        <v>99.334</v>
      </c>
      <c r="D199" s="12">
        <v>75.774</v>
      </c>
      <c r="E199" s="26">
        <f t="shared" si="11"/>
        <v>-23.560000000000002</v>
      </c>
      <c r="F199" s="126">
        <f>(E199/C199)*100</f>
        <v>-23.717961624418628</v>
      </c>
      <c r="G199" s="12"/>
      <c r="H199" s="12"/>
      <c r="I199" s="36"/>
      <c r="J199" s="13"/>
    </row>
    <row r="200" spans="1:10" ht="37.5">
      <c r="A200" s="184" t="s">
        <v>181</v>
      </c>
      <c r="B200" s="169" t="s">
        <v>182</v>
      </c>
      <c r="C200" s="12">
        <v>5571.398</v>
      </c>
      <c r="D200" s="12">
        <v>5246.256</v>
      </c>
      <c r="E200" s="26">
        <f t="shared" si="11"/>
        <v>-325.1419999999998</v>
      </c>
      <c r="F200" s="126">
        <f>(E200/C200)*100</f>
        <v>-5.835914073990043</v>
      </c>
      <c r="G200" s="12"/>
      <c r="H200" s="12"/>
      <c r="I200" s="36"/>
      <c r="J200" s="13"/>
    </row>
    <row r="201" spans="1:10" ht="18.75">
      <c r="A201" s="184" t="s">
        <v>183</v>
      </c>
      <c r="B201" s="169" t="s">
        <v>184</v>
      </c>
      <c r="C201" s="12"/>
      <c r="D201" s="12"/>
      <c r="E201" s="36"/>
      <c r="F201" s="13"/>
      <c r="G201" s="12"/>
      <c r="H201" s="12"/>
      <c r="I201" s="36"/>
      <c r="J201" s="13"/>
    </row>
    <row r="202" spans="1:10" ht="37.5">
      <c r="A202" s="172" t="s">
        <v>185</v>
      </c>
      <c r="B202" s="169" t="s">
        <v>186</v>
      </c>
      <c r="C202" s="12"/>
      <c r="D202" s="12">
        <v>873.015</v>
      </c>
      <c r="E202" s="26">
        <f>SUM(D202-C202)</f>
        <v>873.015</v>
      </c>
      <c r="F202" s="126"/>
      <c r="G202" s="12">
        <v>1079.356</v>
      </c>
      <c r="H202" s="12">
        <v>1159.693</v>
      </c>
      <c r="I202" s="26">
        <f>SUM(H202-G202)</f>
        <v>80.33699999999999</v>
      </c>
      <c r="J202" s="126">
        <f>(I202/G202)*100</f>
        <v>7.443049373885908</v>
      </c>
    </row>
    <row r="203" spans="1:10" ht="20.25">
      <c r="A203" s="175" t="s">
        <v>187</v>
      </c>
      <c r="B203" s="171" t="s">
        <v>188</v>
      </c>
      <c r="C203" s="21">
        <f>SUM(C204:C206)</f>
        <v>0</v>
      </c>
      <c r="D203" s="21">
        <f>SUM(D204:D206)</f>
        <v>123.821</v>
      </c>
      <c r="E203" s="20">
        <f t="shared" si="11"/>
        <v>123.821</v>
      </c>
      <c r="F203" s="11"/>
      <c r="G203" s="21">
        <f>SUM(G204:G206)</f>
        <v>0</v>
      </c>
      <c r="H203" s="21">
        <f>SUM(H204:H206)</f>
        <v>1897.198</v>
      </c>
      <c r="I203" s="36">
        <f>SUM(H203-G203)</f>
        <v>1897.198</v>
      </c>
      <c r="J203" s="13"/>
    </row>
    <row r="204" spans="1:10" ht="37.5">
      <c r="A204" s="184" t="s">
        <v>189</v>
      </c>
      <c r="B204" s="173" t="s">
        <v>190</v>
      </c>
      <c r="C204" s="22"/>
      <c r="D204" s="22">
        <v>98.821</v>
      </c>
      <c r="E204" s="36">
        <f>SUM(D204-C204)</f>
        <v>98.821</v>
      </c>
      <c r="F204" s="13"/>
      <c r="G204" s="22"/>
      <c r="H204" s="22">
        <v>1517.198</v>
      </c>
      <c r="I204" s="26">
        <f>SUM(H204-G204)</f>
        <v>1517.198</v>
      </c>
      <c r="J204" s="13"/>
    </row>
    <row r="205" spans="1:10" ht="18.75">
      <c r="A205" s="172" t="s">
        <v>261</v>
      </c>
      <c r="B205" s="169" t="s">
        <v>272</v>
      </c>
      <c r="C205" s="12"/>
      <c r="D205" s="12">
        <v>25</v>
      </c>
      <c r="E205" s="36">
        <f>SUM(D205-C205)</f>
        <v>25</v>
      </c>
      <c r="F205" s="13"/>
      <c r="G205" s="12"/>
      <c r="H205" s="12"/>
      <c r="I205" s="26"/>
      <c r="J205" s="13"/>
    </row>
    <row r="206" spans="1:10" ht="56.25">
      <c r="A206" s="172" t="s">
        <v>191</v>
      </c>
      <c r="B206" s="169" t="s">
        <v>192</v>
      </c>
      <c r="C206" s="12"/>
      <c r="D206" s="12"/>
      <c r="E206" s="36"/>
      <c r="F206" s="13"/>
      <c r="G206" s="12"/>
      <c r="H206" s="12">
        <v>380</v>
      </c>
      <c r="I206" s="26">
        <f>SUM(H206-G206)</f>
        <v>380</v>
      </c>
      <c r="J206" s="13"/>
    </row>
    <row r="207" spans="1:11" ht="10.5" customHeight="1">
      <c r="A207" s="170"/>
      <c r="B207" s="185"/>
      <c r="C207" s="118"/>
      <c r="D207" s="118"/>
      <c r="E207" s="20"/>
      <c r="F207" s="119"/>
      <c r="G207" s="44"/>
      <c r="H207" s="44"/>
      <c r="I207" s="20"/>
      <c r="J207" s="119"/>
      <c r="K207" s="107"/>
    </row>
    <row r="208" spans="1:11" ht="6" customHeight="1">
      <c r="A208" s="172"/>
      <c r="B208" s="169"/>
      <c r="C208" s="41"/>
      <c r="D208" s="41"/>
      <c r="E208" s="36"/>
      <c r="F208" s="117"/>
      <c r="G208" s="41"/>
      <c r="H208" s="41"/>
      <c r="I208" s="36"/>
      <c r="J208" s="117"/>
      <c r="K208" s="107"/>
    </row>
    <row r="209" spans="1:10" ht="37.5">
      <c r="A209" s="186" t="s">
        <v>193</v>
      </c>
      <c r="B209" s="187" t="s">
        <v>194</v>
      </c>
      <c r="C209" s="23">
        <f>C210+C211</f>
        <v>1109.374</v>
      </c>
      <c r="D209" s="23">
        <f>D210+D211</f>
        <v>710.659</v>
      </c>
      <c r="E209" s="36">
        <f t="shared" si="11"/>
        <v>-398.71500000000003</v>
      </c>
      <c r="F209" s="13">
        <f>(E209/C209)*100</f>
        <v>-35.9405394393595</v>
      </c>
      <c r="G209" s="23">
        <f>G210+G211</f>
        <v>0</v>
      </c>
      <c r="H209" s="23">
        <f>H210+H211</f>
        <v>0</v>
      </c>
      <c r="I209" s="36">
        <f>SUM(H209-G209)</f>
        <v>0</v>
      </c>
      <c r="J209" s="11"/>
    </row>
    <row r="210" spans="1:10" ht="37.5">
      <c r="A210" s="172" t="s">
        <v>195</v>
      </c>
      <c r="B210" s="169" t="s">
        <v>196</v>
      </c>
      <c r="C210" s="22">
        <v>1109.374</v>
      </c>
      <c r="D210" s="22">
        <v>707.109</v>
      </c>
      <c r="E210" s="26">
        <f t="shared" si="11"/>
        <v>-402.265</v>
      </c>
      <c r="F210" s="126">
        <f>(E210/C210)*100</f>
        <v>-36.26053972781046</v>
      </c>
      <c r="G210" s="22"/>
      <c r="H210" s="22"/>
      <c r="I210" s="36">
        <f>SUM(H210-G210)</f>
        <v>0</v>
      </c>
      <c r="J210" s="13"/>
    </row>
    <row r="211" spans="1:10" ht="20.25">
      <c r="A211" s="172" t="s">
        <v>197</v>
      </c>
      <c r="B211" s="169" t="s">
        <v>198</v>
      </c>
      <c r="C211" s="22"/>
      <c r="D211" s="22">
        <v>3.55</v>
      </c>
      <c r="E211" s="26">
        <f t="shared" si="11"/>
        <v>3.55</v>
      </c>
      <c r="F211" s="126"/>
      <c r="G211" s="22"/>
      <c r="H211" s="22"/>
      <c r="I211" s="36"/>
      <c r="J211" s="11"/>
    </row>
    <row r="212" spans="1:10" ht="20.25">
      <c r="A212" s="175" t="s">
        <v>199</v>
      </c>
      <c r="B212" s="171" t="s">
        <v>2</v>
      </c>
      <c r="C212" s="21"/>
      <c r="D212" s="21">
        <f>SUM(D213)</f>
        <v>33.638</v>
      </c>
      <c r="E212" s="20"/>
      <c r="F212" s="11"/>
      <c r="G212" s="21">
        <f>G213</f>
        <v>8.604</v>
      </c>
      <c r="H212" s="21">
        <f>H213</f>
        <v>282.224</v>
      </c>
      <c r="I212" s="20">
        <f>SUM(H212-G212)</f>
        <v>273.62</v>
      </c>
      <c r="J212" s="11" t="s">
        <v>383</v>
      </c>
    </row>
    <row r="213" spans="1:10" ht="20.25">
      <c r="A213" s="172" t="s">
        <v>200</v>
      </c>
      <c r="B213" s="169" t="s">
        <v>201</v>
      </c>
      <c r="C213" s="22"/>
      <c r="D213" s="22">
        <v>33.638</v>
      </c>
      <c r="E213" s="36"/>
      <c r="F213" s="13"/>
      <c r="G213" s="22">
        <v>8.604</v>
      </c>
      <c r="H213" s="22">
        <v>282.224</v>
      </c>
      <c r="I213" s="26">
        <f>SUM(H213-G213)</f>
        <v>273.62</v>
      </c>
      <c r="J213" s="125" t="s">
        <v>383</v>
      </c>
    </row>
    <row r="214" spans="1:10" ht="20.25">
      <c r="A214" s="188" t="s">
        <v>202</v>
      </c>
      <c r="B214" s="189" t="s">
        <v>203</v>
      </c>
      <c r="C214" s="21">
        <f>SUM(C215:C217)</f>
        <v>149.534</v>
      </c>
      <c r="D214" s="21">
        <f>SUM(D215:D217)</f>
        <v>223.366</v>
      </c>
      <c r="E214" s="20">
        <f t="shared" si="11"/>
        <v>73.83200000000002</v>
      </c>
      <c r="F214" s="11">
        <f>(E214/C214)*100</f>
        <v>49.374724143004286</v>
      </c>
      <c r="G214" s="21"/>
      <c r="H214" s="21"/>
      <c r="I214" s="20"/>
      <c r="J214" s="11"/>
    </row>
    <row r="215" spans="1:10" ht="15" customHeight="1">
      <c r="A215" s="190"/>
      <c r="B215" s="183"/>
      <c r="C215" s="21"/>
      <c r="D215" s="21"/>
      <c r="E215" s="36"/>
      <c r="F215" s="13"/>
      <c r="G215" s="21"/>
      <c r="H215" s="21"/>
      <c r="I215" s="36"/>
      <c r="J215" s="13"/>
    </row>
    <row r="216" spans="1:10" ht="18.75">
      <c r="A216" s="172" t="s">
        <v>204</v>
      </c>
      <c r="B216" s="169" t="s">
        <v>110</v>
      </c>
      <c r="C216" s="22">
        <v>88.248</v>
      </c>
      <c r="D216" s="22">
        <v>132.467</v>
      </c>
      <c r="E216" s="26">
        <f t="shared" si="11"/>
        <v>44.21900000000001</v>
      </c>
      <c r="F216" s="126">
        <f>(E216/C216)*100</f>
        <v>50.107651164898925</v>
      </c>
      <c r="G216" s="22"/>
      <c r="H216" s="22"/>
      <c r="I216" s="36"/>
      <c r="J216" s="13"/>
    </row>
    <row r="217" spans="1:10" ht="62.25" customHeight="1" thickBot="1">
      <c r="A217" s="172" t="s">
        <v>205</v>
      </c>
      <c r="B217" s="84" t="s">
        <v>206</v>
      </c>
      <c r="C217" s="22">
        <v>61.286</v>
      </c>
      <c r="D217" s="22">
        <v>90.899</v>
      </c>
      <c r="E217" s="22">
        <f>SUM(D217-C217)</f>
        <v>29.613</v>
      </c>
      <c r="F217" s="127">
        <f>(E217/C217)*100</f>
        <v>48.31935515452142</v>
      </c>
      <c r="G217" s="22"/>
      <c r="H217" s="22"/>
      <c r="I217" s="23"/>
      <c r="J217" s="16"/>
    </row>
    <row r="218" spans="1:10" ht="21" thickBot="1">
      <c r="A218" s="191"/>
      <c r="B218" s="192" t="s">
        <v>248</v>
      </c>
      <c r="C218" s="25">
        <f>C88+C90+C92+C107+C117+C163+C175+C181+C189+C194+C196+C203+C209+C212+C214</f>
        <v>357385.71499999985</v>
      </c>
      <c r="D218" s="25">
        <f>D88+D90+D92+D107+D117+D163+D175+D181+D189+D194+D196+D203+D209+D212+D214</f>
        <v>374703.15099999995</v>
      </c>
      <c r="E218" s="38">
        <f t="shared" si="11"/>
        <v>17317.436000000103</v>
      </c>
      <c r="F218" s="17">
        <f>(E218/C218)*100</f>
        <v>4.845587071100509</v>
      </c>
      <c r="G218" s="34">
        <f>G88+G90+G92+G107+G117+G163+G175+G181+G189+G194+G196+G203+G209+G212+G214+G207</f>
        <v>8167.547999999999</v>
      </c>
      <c r="H218" s="34">
        <f>H88+H90+H92+H107+H117+H163+H175+H181+H189+H194+H196+H203+H209+H212+H214+H207</f>
        <v>27797.953999999994</v>
      </c>
      <c r="I218" s="38">
        <f>SUM(H218-G218)</f>
        <v>19630.405999999995</v>
      </c>
      <c r="J218" s="122" t="s">
        <v>358</v>
      </c>
    </row>
    <row r="219" spans="1:10" ht="21" thickBot="1">
      <c r="A219" s="193"/>
      <c r="B219" s="194" t="s">
        <v>207</v>
      </c>
      <c r="C219" s="79">
        <f>SUM(C220:C222)</f>
        <v>7264.8</v>
      </c>
      <c r="D219" s="79">
        <f>SUM(D220:D222)</f>
        <v>10964.612000000001</v>
      </c>
      <c r="E219" s="50">
        <f t="shared" si="11"/>
        <v>3699.812000000001</v>
      </c>
      <c r="F219" s="78">
        <f>(E219/C219)*100</f>
        <v>50.927926439819416</v>
      </c>
      <c r="G219" s="79"/>
      <c r="H219" s="79"/>
      <c r="I219" s="50"/>
      <c r="J219" s="80"/>
    </row>
    <row r="220" spans="1:10" ht="27" customHeight="1">
      <c r="A220" s="195" t="s">
        <v>377</v>
      </c>
      <c r="B220" s="196" t="s">
        <v>379</v>
      </c>
      <c r="C220" s="85"/>
      <c r="D220" s="94">
        <v>4604.7</v>
      </c>
      <c r="E220" s="23">
        <f>SUM(D220-C220)</f>
        <v>4604.7</v>
      </c>
      <c r="F220" s="16"/>
      <c r="G220" s="85"/>
      <c r="H220" s="85"/>
      <c r="I220" s="86"/>
      <c r="J220" s="87"/>
    </row>
    <row r="221" spans="1:10" ht="65.25" customHeight="1">
      <c r="A221" s="197" t="s">
        <v>208</v>
      </c>
      <c r="B221" s="84" t="s">
        <v>221</v>
      </c>
      <c r="C221" s="22">
        <v>7264.8</v>
      </c>
      <c r="D221" s="22"/>
      <c r="E221" s="23">
        <f t="shared" si="11"/>
        <v>-7264.8</v>
      </c>
      <c r="F221" s="16">
        <f>(E221/C221)*100</f>
        <v>-100</v>
      </c>
      <c r="G221" s="22"/>
      <c r="H221" s="22"/>
      <c r="I221" s="23"/>
      <c r="J221" s="88"/>
    </row>
    <row r="222" spans="1:10" ht="28.5" customHeight="1" thickBot="1">
      <c r="A222" s="198" t="s">
        <v>375</v>
      </c>
      <c r="B222" s="89" t="s">
        <v>328</v>
      </c>
      <c r="C222" s="90"/>
      <c r="D222" s="90">
        <v>6359.912</v>
      </c>
      <c r="E222" s="91">
        <f>SUM(D222-C222)</f>
        <v>6359.912</v>
      </c>
      <c r="F222" s="92"/>
      <c r="G222" s="90"/>
      <c r="H222" s="90"/>
      <c r="I222" s="91"/>
      <c r="J222" s="93"/>
    </row>
    <row r="223" spans="1:10" ht="25.5" customHeight="1" thickBot="1">
      <c r="A223" s="199"/>
      <c r="B223" s="81" t="s">
        <v>250</v>
      </c>
      <c r="C223" s="82">
        <f>C218+C219</f>
        <v>364650.51499999984</v>
      </c>
      <c r="D223" s="82">
        <f>D218+D219</f>
        <v>385667.763</v>
      </c>
      <c r="E223" s="83">
        <f>SUM(D223-C223)</f>
        <v>21017.248000000138</v>
      </c>
      <c r="F223" s="18">
        <f>(E223/C223)*100</f>
        <v>5.763668810395112</v>
      </c>
      <c r="G223" s="82">
        <f>G218+G219</f>
        <v>8167.547999999999</v>
      </c>
      <c r="H223" s="82">
        <f>H218+H219</f>
        <v>27797.953999999994</v>
      </c>
      <c r="I223" s="83">
        <f>SUM(H223-G223)</f>
        <v>19630.405999999995</v>
      </c>
      <c r="J223" s="120" t="s">
        <v>358</v>
      </c>
    </row>
    <row r="224" spans="1:10" ht="22.5" customHeight="1" thickBot="1">
      <c r="A224" s="200"/>
      <c r="B224" s="68" t="s">
        <v>249</v>
      </c>
      <c r="C224" s="35">
        <f>SUM(C225:C226)</f>
        <v>0</v>
      </c>
      <c r="D224" s="35">
        <f>SUM(D225:D226)</f>
        <v>1399.584</v>
      </c>
      <c r="E224" s="39">
        <f>SUM(D224-C224)</f>
        <v>1399.584</v>
      </c>
      <c r="F224" s="28"/>
      <c r="G224" s="35">
        <f>SUM(G225:G226)</f>
        <v>-170.15</v>
      </c>
      <c r="H224" s="35">
        <f>SUM(H225:H226)</f>
        <v>-268.592</v>
      </c>
      <c r="I224" s="35">
        <f>SUM(H224-G224)</f>
        <v>-98.44199999999998</v>
      </c>
      <c r="J224" s="30">
        <f>(I224/G224)*100</f>
        <v>57.85600940346751</v>
      </c>
    </row>
    <row r="225" spans="1:10" ht="42.75" customHeight="1">
      <c r="A225" s="172" t="s">
        <v>210</v>
      </c>
      <c r="B225" s="19" t="s">
        <v>212</v>
      </c>
      <c r="C225" s="22"/>
      <c r="D225" s="22">
        <v>1399.584</v>
      </c>
      <c r="E225" s="36">
        <f>SUM(D225-C225)</f>
        <v>1399.584</v>
      </c>
      <c r="F225" s="46"/>
      <c r="G225" s="26"/>
      <c r="H225" s="26"/>
      <c r="I225" s="37"/>
      <c r="J225" s="29"/>
    </row>
    <row r="226" spans="1:10" ht="42.75" customHeight="1" thickBot="1">
      <c r="A226" s="177" t="s">
        <v>211</v>
      </c>
      <c r="B226" s="69" t="s">
        <v>213</v>
      </c>
      <c r="C226" s="24"/>
      <c r="D226" s="24"/>
      <c r="E226" s="37"/>
      <c r="F226" s="31"/>
      <c r="G226" s="24">
        <v>-170.15</v>
      </c>
      <c r="H226" s="24">
        <v>-268.592</v>
      </c>
      <c r="I226" s="37">
        <f>SUM(H226-G226)</f>
        <v>-98.44199999999998</v>
      </c>
      <c r="J226" s="29">
        <f>(I226/G226)*100</f>
        <v>57.85600940346751</v>
      </c>
    </row>
    <row r="227" spans="1:10" ht="20.25">
      <c r="A227" s="56"/>
      <c r="B227" s="70" t="s">
        <v>220</v>
      </c>
      <c r="C227" s="47">
        <f>C223+C224</f>
        <v>364650.51499999984</v>
      </c>
      <c r="D227" s="47">
        <f>D223+D224</f>
        <v>387067.34699999995</v>
      </c>
      <c r="E227" s="48">
        <f>SUM(D227-C227)</f>
        <v>22416.83200000011</v>
      </c>
      <c r="F227" s="49">
        <f>(E227/C227)*100</f>
        <v>6.147483982025947</v>
      </c>
      <c r="G227" s="47">
        <f>G223+G224</f>
        <v>7997.397999999999</v>
      </c>
      <c r="H227" s="47">
        <f>H223+H224</f>
        <v>27529.361999999994</v>
      </c>
      <c r="I227" s="50">
        <f>SUM(H227-G227)</f>
        <v>19531.963999999993</v>
      </c>
      <c r="J227" s="121" t="s">
        <v>358</v>
      </c>
    </row>
    <row r="228" spans="1:10" ht="20.25">
      <c r="A228" s="57"/>
      <c r="B228" s="71" t="s">
        <v>274</v>
      </c>
      <c r="C228" s="44"/>
      <c r="D228" s="44"/>
      <c r="E228" s="21"/>
      <c r="F228" s="45"/>
      <c r="G228" s="33"/>
      <c r="H228" s="33"/>
      <c r="I228" s="21"/>
      <c r="J228" s="45"/>
    </row>
    <row r="229" spans="1:11" ht="20.25">
      <c r="A229" s="104"/>
      <c r="B229" s="105" t="s">
        <v>275</v>
      </c>
      <c r="C229" s="44">
        <v>8839.671</v>
      </c>
      <c r="D229" s="44">
        <v>116406.846</v>
      </c>
      <c r="E229" s="20">
        <f aca="true" t="shared" si="12" ref="E229:E234">SUM(D229-C229)</f>
        <v>107567.175</v>
      </c>
      <c r="F229" s="119" t="s">
        <v>404</v>
      </c>
      <c r="G229" s="44">
        <v>45356.672</v>
      </c>
      <c r="H229" s="44">
        <v>-13874.954</v>
      </c>
      <c r="I229" s="201">
        <f>SUM(H229-G229)</f>
        <v>-59231.626</v>
      </c>
      <c r="J229" s="106">
        <f>(I229/G229)*100</f>
        <v>-130.5907673296665</v>
      </c>
      <c r="K229" s="107"/>
    </row>
    <row r="230" spans="1:11" ht="20.25">
      <c r="A230" s="202">
        <v>200000</v>
      </c>
      <c r="B230" s="105" t="s">
        <v>276</v>
      </c>
      <c r="C230" s="202">
        <v>-8839.671</v>
      </c>
      <c r="D230" s="202">
        <v>-116406.846</v>
      </c>
      <c r="E230" s="20">
        <f t="shared" si="12"/>
        <v>-107567.175</v>
      </c>
      <c r="F230" s="119" t="s">
        <v>404</v>
      </c>
      <c r="G230" s="44">
        <v>-45356.672</v>
      </c>
      <c r="H230" s="44">
        <v>13874.954</v>
      </c>
      <c r="I230" s="201">
        <f>SUM(H230-G230)</f>
        <v>59231.626</v>
      </c>
      <c r="J230" s="106">
        <f>(I230/G230)*100</f>
        <v>-130.5907673296665</v>
      </c>
      <c r="K230" s="107"/>
    </row>
    <row r="231" spans="1:11" ht="40.5">
      <c r="A231" s="108">
        <v>203400</v>
      </c>
      <c r="B231" s="203" t="s">
        <v>277</v>
      </c>
      <c r="C231" s="108"/>
      <c r="D231" s="108"/>
      <c r="E231" s="130"/>
      <c r="F231" s="46"/>
      <c r="G231" s="109"/>
      <c r="H231" s="109"/>
      <c r="I231" s="204"/>
      <c r="J231" s="110"/>
      <c r="K231" s="107"/>
    </row>
    <row r="232" spans="1:11" ht="40.5">
      <c r="A232" s="100">
        <v>205000</v>
      </c>
      <c r="B232" s="111" t="s">
        <v>278</v>
      </c>
      <c r="C232" s="112">
        <v>-12597.211</v>
      </c>
      <c r="D232" s="112">
        <v>-11236.563</v>
      </c>
      <c r="E232" s="205">
        <f t="shared" si="12"/>
        <v>1360.6479999999992</v>
      </c>
      <c r="F232" s="46"/>
      <c r="G232" s="100">
        <v>-37237.821</v>
      </c>
      <c r="H232" s="100">
        <v>-3537.937</v>
      </c>
      <c r="I232" s="206">
        <f>SUM(H232-G232)</f>
        <v>33699.884000000005</v>
      </c>
      <c r="J232" s="103">
        <f>(I232/G232)*100</f>
        <v>-90.49907619460333</v>
      </c>
      <c r="K232" s="107"/>
    </row>
    <row r="233" spans="1:11" ht="20.25">
      <c r="A233" s="100">
        <v>208000</v>
      </c>
      <c r="B233" s="113" t="s">
        <v>279</v>
      </c>
      <c r="C233" s="114">
        <v>21436.883</v>
      </c>
      <c r="D233" s="114">
        <v>-105170.284</v>
      </c>
      <c r="E233" s="206">
        <f t="shared" si="12"/>
        <v>-126607.167</v>
      </c>
      <c r="F233" s="103"/>
      <c r="G233" s="102">
        <v>-8118.851</v>
      </c>
      <c r="H233" s="102">
        <v>17412.891</v>
      </c>
      <c r="I233" s="206">
        <f>SUM(H233-G233)</f>
        <v>25531.742</v>
      </c>
      <c r="J233" s="103"/>
      <c r="K233" s="107"/>
    </row>
    <row r="234" spans="1:11" ht="40.5">
      <c r="A234" s="58">
        <v>900230</v>
      </c>
      <c r="B234" s="115" t="s">
        <v>280</v>
      </c>
      <c r="C234" s="98">
        <v>8839.671</v>
      </c>
      <c r="D234" s="98">
        <v>-116406.846</v>
      </c>
      <c r="E234" s="98">
        <f t="shared" si="12"/>
        <v>-125246.517</v>
      </c>
      <c r="F234" s="99"/>
      <c r="G234" s="98">
        <v>-45356.672</v>
      </c>
      <c r="H234" s="98">
        <v>13874.954</v>
      </c>
      <c r="I234" s="207">
        <f>SUM(H234-G234)</f>
        <v>59231.626</v>
      </c>
      <c r="J234" s="99"/>
      <c r="K234" s="107"/>
    </row>
    <row r="235" spans="1:10" ht="21" thickBot="1">
      <c r="A235" s="228" t="s">
        <v>292</v>
      </c>
      <c r="B235" s="229"/>
      <c r="C235" s="229"/>
      <c r="D235" s="229"/>
      <c r="E235" s="229"/>
      <c r="F235" s="229"/>
      <c r="G235" s="229"/>
      <c r="H235" s="229"/>
      <c r="I235" s="229"/>
      <c r="J235" s="230"/>
    </row>
    <row r="236" spans="1:10" ht="19.5" thickBot="1">
      <c r="A236" s="214" t="s">
        <v>3</v>
      </c>
      <c r="B236" s="215" t="s">
        <v>281</v>
      </c>
      <c r="C236" s="217" t="s">
        <v>382</v>
      </c>
      <c r="D236" s="217" t="s">
        <v>381</v>
      </c>
      <c r="E236" s="210" t="s">
        <v>4</v>
      </c>
      <c r="F236" s="211"/>
      <c r="G236" s="217" t="s">
        <v>382</v>
      </c>
      <c r="H236" s="217" t="s">
        <v>381</v>
      </c>
      <c r="I236" s="210" t="s">
        <v>4</v>
      </c>
      <c r="J236" s="211"/>
    </row>
    <row r="237" spans="1:10" ht="51.75" customHeight="1">
      <c r="A237" s="214"/>
      <c r="B237" s="216"/>
      <c r="C237" s="218"/>
      <c r="D237" s="218"/>
      <c r="E237" s="95" t="s">
        <v>254</v>
      </c>
      <c r="F237" s="96" t="s">
        <v>255</v>
      </c>
      <c r="G237" s="218"/>
      <c r="H237" s="218"/>
      <c r="I237" s="95" t="s">
        <v>254</v>
      </c>
      <c r="J237" s="96" t="s">
        <v>255</v>
      </c>
    </row>
    <row r="238" spans="1:10" ht="20.25">
      <c r="A238" s="58">
        <v>400000</v>
      </c>
      <c r="B238" s="97" t="s">
        <v>282</v>
      </c>
      <c r="C238" s="98">
        <v>107167.6</v>
      </c>
      <c r="D238" s="98">
        <v>81646.317</v>
      </c>
      <c r="E238" s="207">
        <f>SUM(D238-C238)</f>
        <v>-25521.28300000001</v>
      </c>
      <c r="F238" s="99">
        <f>(E238/C238)*100</f>
        <v>-23.81436460273442</v>
      </c>
      <c r="G238" s="98"/>
      <c r="H238" s="98"/>
      <c r="I238" s="207"/>
      <c r="J238" s="99"/>
    </row>
    <row r="239" spans="1:10" ht="40.5">
      <c r="A239" s="100">
        <v>420000</v>
      </c>
      <c r="B239" s="101" t="s">
        <v>283</v>
      </c>
      <c r="C239" s="102">
        <v>107167.6</v>
      </c>
      <c r="D239" s="102">
        <v>81646.317</v>
      </c>
      <c r="E239" s="206">
        <f>SUM(D239-C239)</f>
        <v>-25521.28300000001</v>
      </c>
      <c r="F239" s="103">
        <f>(E239/C239)*100</f>
        <v>-23.81436460273442</v>
      </c>
      <c r="G239" s="102"/>
      <c r="H239" s="102"/>
      <c r="I239" s="206"/>
      <c r="J239" s="103"/>
    </row>
    <row r="240" ht="15">
      <c r="C240" s="2"/>
    </row>
  </sheetData>
  <sheetProtection/>
  <mergeCells count="23">
    <mergeCell ref="H6:H7"/>
    <mergeCell ref="A235:J235"/>
    <mergeCell ref="A2:J2"/>
    <mergeCell ref="A5:A7"/>
    <mergeCell ref="B5:B7"/>
    <mergeCell ref="C5:F5"/>
    <mergeCell ref="G5:J5"/>
    <mergeCell ref="I6:J6"/>
    <mergeCell ref="G6:G7"/>
    <mergeCell ref="D6:D7"/>
    <mergeCell ref="G236:G237"/>
    <mergeCell ref="A9:J9"/>
    <mergeCell ref="A86:J86"/>
    <mergeCell ref="A121:A122"/>
    <mergeCell ref="H236:H237"/>
    <mergeCell ref="I236:J236"/>
    <mergeCell ref="C6:C7"/>
    <mergeCell ref="E236:F236"/>
    <mergeCell ref="E6:F6"/>
    <mergeCell ref="A236:A237"/>
    <mergeCell ref="B236:B237"/>
    <mergeCell ref="C236:C237"/>
    <mergeCell ref="D236:D237"/>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user416a</cp:lastModifiedBy>
  <cp:lastPrinted>2015-04-24T13:21:53Z</cp:lastPrinted>
  <dcterms:created xsi:type="dcterms:W3CDTF">2001-02-08T10:51:36Z</dcterms:created>
  <dcterms:modified xsi:type="dcterms:W3CDTF">2015-04-24T13:21:57Z</dcterms:modified>
  <cp:category/>
  <cp:version/>
  <cp:contentType/>
  <cp:contentStatus/>
</cp:coreProperties>
</file>