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'общее'!$A$4:$J$8</definedName>
    <definedName name="Z_09F33DD9_E062_4B93_90BA_A6E8876D9E62_.wvu.FilterData" localSheetId="0" hidden="1">'общее'!$A$4:$J$8</definedName>
    <definedName name="Z_0C71E80D_0254_4693_A8EC_34A4BD1A6F73_.wvu.FilterData" localSheetId="0" hidden="1">'общее'!$A$4:$J$8</definedName>
    <definedName name="Z_2A0A5548_2EEF_4469_A03C_FA481083CE33_.wvu.FilterData" localSheetId="0" hidden="1">'общее'!$A$4:$J$8</definedName>
    <definedName name="Z_2DB33E37_AA0F_4B4B_B7C9_A11BA792B878_.wvu.FilterData" localSheetId="0" hidden="1">'общее'!$A$4:$J$8</definedName>
    <definedName name="Z_3B5575E9_696E_4E1F_8BBE_8483CF318052_.wvu.FilterData" localSheetId="0" hidden="1">'общее'!$A$4:$J$8</definedName>
    <definedName name="Z_3B5575E9_696E_4E1F_8BBE_8483CF318052_.wvu.PrintArea" localSheetId="0" hidden="1">'общее'!$A$1:$J$195</definedName>
    <definedName name="Z_3B5575E9_696E_4E1F_8BBE_8483CF318052_.wvu.PrintTitles" localSheetId="0" hidden="1">'общее'!$8:$8</definedName>
    <definedName name="Z_3F669C1C_24D3_4C3D_9A16_6C0219D100D3_.wvu.FilterData" localSheetId="0" hidden="1">'общее'!$A$4:$J$8</definedName>
    <definedName name="Z_452C56A1_7A56_4ADE_A5CF_E260228787E3_.wvu.FilterData" localSheetId="0" hidden="1">'общее'!$A$4:$J$8</definedName>
    <definedName name="Z_452C56A1_7A56_4ADE_A5CF_E260228787E3_.wvu.PrintArea" localSheetId="0" hidden="1">'общее'!$A$1:$L$195</definedName>
    <definedName name="Z_452C56A1_7A56_4ADE_A5CF_E260228787E3_.wvu.PrintTitles" localSheetId="0" hidden="1">'общее'!$8:$8</definedName>
    <definedName name="Z_5512C256_B576_4E26_8E01_289925B9D9C4_.wvu.FilterData" localSheetId="0" hidden="1">'общее'!$A$4:$J$8</definedName>
    <definedName name="Z_5D9BE3B7_C618_47DB_8F0E_D1DDB1705E6B_.wvu.FilterData" localSheetId="0" hidden="1">'общее'!$A$4:$J$8</definedName>
    <definedName name="Z_60012CAC_965D_4CFC_93A4_5CCD711B12F0_.wvu.FilterData" localSheetId="0" hidden="1">'общее'!$A$4:$J$8</definedName>
    <definedName name="Z_8712F0EA_8AFD_45F0_99A0_31E181367C18_.wvu.FilterData" localSheetId="0" hidden="1">'общее'!$A$4:$J$8</definedName>
    <definedName name="Z_95A7493F_2B11_406A_BB91_458FD9DC3BAE_.wvu.FilterData" localSheetId="0" hidden="1">'общее'!$A$4:$J$8</definedName>
    <definedName name="Z_95A7493F_2B11_406A_BB91_458FD9DC3BAE_.wvu.PrintArea" localSheetId="0" hidden="1">'общее'!$A$1:$J$195</definedName>
    <definedName name="Z_95A7493F_2B11_406A_BB91_458FD9DC3BAE_.wvu.PrintTitles" localSheetId="0" hidden="1">'общее'!$8:$8</definedName>
    <definedName name="Z_966D3932_E429_4C59_AC55_697D9EEA620A_.wvu.FilterData" localSheetId="0" hidden="1">'общее'!$A$4:$J$8</definedName>
    <definedName name="Z_966D3932_E429_4C59_AC55_697D9EEA620A_.wvu.PrintArea" localSheetId="0" hidden="1">'общее'!$A$1:$J$195</definedName>
    <definedName name="Z_966D3932_E429_4C59_AC55_697D9EEA620A_.wvu.PrintTitles" localSheetId="0" hidden="1">'общее'!$8:$8</definedName>
    <definedName name="Z_B607774B_B68E_4DBE_B4D4_274DD101B3B3_.wvu.FilterData" localSheetId="0" hidden="1">'общее'!$A$4:$J$8</definedName>
    <definedName name="Z_BB4DF29A_3635_4350_9E09_BBEF363FC239_.wvu.FilterData" localSheetId="0" hidden="1">'общее'!$A$4:$J$8</definedName>
    <definedName name="Z_CFD58EC5_F475_4F0C_8822_861C497EA100_.wvu.FilterData" localSheetId="0" hidden="1">'общее'!$A$4:$J$8</definedName>
    <definedName name="Z_CFD58EC5_F475_4F0C_8822_861C497EA100_.wvu.PrintArea" localSheetId="0" hidden="1">'общее'!$A$2:$J$192</definedName>
    <definedName name="Z_CFD58EC5_F475_4F0C_8822_861C497EA100_.wvu.PrintTitles" localSheetId="0" hidden="1">'общее'!$8:$8</definedName>
    <definedName name="Z_D99C893A_0D9F_4F69_B1E5_4BCEB72F4291_.wvu.FilterData" localSheetId="0" hidden="1">'общее'!$A$4:$J$8</definedName>
    <definedName name="Z_E147D13D_D04D_431E_888C_5A9AE670FC44_.wvu.FilterData" localSheetId="0" hidden="1">'общее'!$A$4:$J$8</definedName>
    <definedName name="Z_E147D13D_D04D_431E_888C_5A9AE670FC44_.wvu.PrintTitles" localSheetId="0" hidden="1">'общее'!$8:$8</definedName>
    <definedName name="Z_F06ACB63_A424_47E0_8092_CCE891CCD225_.wvu.FilterData" localSheetId="0" hidden="1">'общее'!$A$4:$J$8</definedName>
    <definedName name="_xlnm.Print_Titles" localSheetId="0">'общее'!$8:$8</definedName>
    <definedName name="_xlnm.Print_Area" localSheetId="0">'общее'!$A$2:$J$192</definedName>
  </definedNames>
  <calcPr fullCalcOnLoad="1"/>
</workbook>
</file>

<file path=xl/sharedStrings.xml><?xml version="1.0" encoding="utf-8"?>
<sst xmlns="http://schemas.openxmlformats.org/spreadsheetml/2006/main" count="314" uniqueCount="306">
  <si>
    <t>Загальний фонд</t>
  </si>
  <si>
    <t>Спеціальний фонд</t>
  </si>
  <si>
    <t>Цільові фонди</t>
  </si>
  <si>
    <t>Код бюджетної класифікації</t>
  </si>
  <si>
    <t>Найменування коду згідно із бюджетною класифікацією</t>
  </si>
  <si>
    <t>Зміни (+-)</t>
  </si>
  <si>
    <t>Податкові надходження</t>
  </si>
  <si>
    <t>Податки на доходи, податки на прибуток, податки на збільшення ринкової вартості</t>
  </si>
  <si>
    <t>Податки на власність</t>
  </si>
  <si>
    <t>Плата за землю</t>
  </si>
  <si>
    <t>Місцеві податки і збори</t>
  </si>
  <si>
    <t>Фіксований сільськогосподарський податок</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</si>
  <si>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</si>
  <si>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</si>
  <si>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</si>
  <si>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</si>
  <si>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</si>
  <si>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</si>
  <si>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</si>
  <si>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</si>
  <si>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 xml:space="preserve">Офіційні трансферти </t>
  </si>
  <si>
    <t>Надходження коштів від відшкодування втрат с/г виробництва</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</si>
  <si>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</si>
  <si>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</si>
  <si>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</si>
  <si>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</si>
  <si>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</si>
  <si>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</si>
  <si>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061007</t>
  </si>
  <si>
    <t>Інші правоохоронні заходи і заклади</t>
  </si>
  <si>
    <t>070000</t>
  </si>
  <si>
    <t>Освіта</t>
  </si>
  <si>
    <t>070101</t>
  </si>
  <si>
    <t>Дошкільні заклади освіти</t>
  </si>
  <si>
    <t>070201</t>
  </si>
  <si>
    <t>Загальноосвітні школи ( у т.ч. школа-дитячий садок, інтернат при школі), спеціалізовані школи, ліцеї, гімназії,колегіуми</t>
  </si>
  <si>
    <t>070202</t>
  </si>
  <si>
    <t>Вечірні (змінні) школи</t>
  </si>
  <si>
    <t>070303</t>
  </si>
  <si>
    <t xml:space="preserve">Дитячі будинки (у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</si>
  <si>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</si>
  <si>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</si>
  <si>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</si>
  <si>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</si>
  <si>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</si>
  <si>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</si>
  <si>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</si>
  <si>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</si>
  <si>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</si>
  <si>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</si>
  <si>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</si>
  <si>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</si>
  <si>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</si>
  <si>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</si>
  <si>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</si>
  <si>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 xml:space="preserve">Лікарні </t>
  </si>
  <si>
    <t>080203</t>
  </si>
  <si>
    <t>Пологові будинки</t>
  </si>
  <si>
    <t>080209</t>
  </si>
  <si>
    <t>Станції швидкої та невідкладної медичної допомоги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</si>
  <si>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</si>
  <si>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</si>
  <si>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</si>
  <si>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</si>
  <si>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081002</t>
  </si>
  <si>
    <t>Інші заходи по охороні здоров'я</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</si>
  <si>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</si>
  <si>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</si>
  <si>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</si>
  <si>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</si>
  <si>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</si>
  <si>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</si>
  <si>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</si>
  <si>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</si>
  <si>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</si>
  <si>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</si>
  <si>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</si>
  <si>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</si>
  <si>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</si>
  <si>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090212</t>
  </si>
  <si>
    <t>090214</t>
  </si>
  <si>
    <t>090215</t>
  </si>
  <si>
    <t xml:space="preserve">Пільги багатодітним сім'ям на житлово-комунальні послуги </t>
  </si>
  <si>
    <t>090216</t>
  </si>
  <si>
    <t xml:space="preserve">Пільги багатодітним сім'ям на придбання твердого палива та скрапленого газу </t>
  </si>
  <si>
    <t>090302</t>
  </si>
  <si>
    <t>Допомога у зв"язку з вагітністю і пологами</t>
  </si>
  <si>
    <t>090303</t>
  </si>
  <si>
    <t xml:space="preserve">Допомога на догляд за дитиною віком до 3 років
</t>
  </si>
  <si>
    <t>090304</t>
  </si>
  <si>
    <t>090305</t>
  </si>
  <si>
    <t>090306</t>
  </si>
  <si>
    <t>Допомога на дітей одиноким матерям</t>
  </si>
  <si>
    <t>090307</t>
  </si>
  <si>
    <t xml:space="preserve">Тимчасова державна допомога дітям </t>
  </si>
  <si>
    <t>090308</t>
  </si>
  <si>
    <t xml:space="preserve">Допомога при усиновленні дитини </t>
  </si>
  <si>
    <t>090401</t>
  </si>
  <si>
    <t>Державна соціальна допомога малозабезпеченим сім"ям</t>
  </si>
  <si>
    <t>090405</t>
  </si>
  <si>
    <t xml:space="preserve">Субсидії населенню для відшкодування витрат на оплату житлово-комунальних послуг </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</si>
  <si>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</si>
  <si>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</si>
  <si>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</si>
  <si>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t>
  </si>
  <si>
    <t>090413</t>
  </si>
  <si>
    <t xml:space="preserve">Допомога на догляд за інвалідом I чи II групи внаслідок психічного розладу </t>
  </si>
  <si>
    <t>090416</t>
  </si>
  <si>
    <t>Інші видатки на соціальний захист ветеранів війни та праці</t>
  </si>
  <si>
    <t>090417</t>
  </si>
  <si>
    <t>091101</t>
  </si>
  <si>
    <t>Утримання центрiв соцiальних служб для сім`ї, дітей   та молоді</t>
  </si>
  <si>
    <t>091102</t>
  </si>
  <si>
    <t>091103</t>
  </si>
  <si>
    <t>Соціальні програми і заходи державних органів у справах молоді </t>
  </si>
  <si>
    <t>091104</t>
  </si>
  <si>
    <t xml:space="preserve">Соціальні програми і заходи державних органів з питань забезпечення рівних прав та можливостей жінок і чоловіків </t>
  </si>
  <si>
    <t>Інші видатки</t>
  </si>
  <si>
    <t>091107</t>
  </si>
  <si>
    <t>Соціальні програми і заходи державних органів у справах сім"ї</t>
  </si>
  <si>
    <t>091204</t>
  </si>
  <si>
    <t>091207</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</si>
  <si>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</si>
  <si>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</si>
  <si>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</si>
  <si>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</si>
  <si>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</si>
  <si>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</si>
  <si>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</si>
  <si>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</si>
  <si>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</si>
  <si>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</si>
  <si>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100000</t>
  </si>
  <si>
    <t>Житлово-комунальне господарство</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</si>
  <si>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</si>
  <si>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</si>
  <si>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</si>
  <si>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</si>
  <si>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</si>
  <si>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t>
  </si>
  <si>
    <t>100105</t>
  </si>
  <si>
    <t>Видатки на утримання об"єктів соціальної сфери підприємств, що передаються до комунальної власності</t>
  </si>
  <si>
    <t>100202</t>
  </si>
  <si>
    <t>100203</t>
  </si>
  <si>
    <t>Благоустрій міст, сіл, селищ</t>
  </si>
  <si>
    <t>100208</t>
  </si>
  <si>
    <t>Видатки на впровадження засобів обліку витрат та регулювання споживання води та теплової енергії </t>
  </si>
  <si>
    <t>100301</t>
  </si>
  <si>
    <t>Збір та вивезення сміття і відходів, експлуатація каналізаційних систем </t>
  </si>
  <si>
    <t>100302</t>
  </si>
  <si>
    <t>Комбінати комунальних підприємств,районні виробничі об'єднання та інші підприємства, установи та організації житлово-комунального господарства</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</si>
  <si>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</si>
  <si>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</si>
  <si>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</si>
  <si>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</si>
  <si>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</si>
  <si>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</si>
  <si>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</si>
  <si>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</si>
  <si>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</si>
  <si>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 </t>
  </si>
  <si>
    <t>130000</t>
  </si>
  <si>
    <t>Фізична культура і спорт</t>
  </si>
  <si>
    <t>130106</t>
  </si>
  <si>
    <t>Проведення заходів з нетрадиційних видів спорту і масових заходів з фізичної культури</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</si>
  <si>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</si>
  <si>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</si>
  <si>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</si>
  <si>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</si>
  <si>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</si>
  <si>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 </t>
  </si>
  <si>
    <t>150000</t>
  </si>
  <si>
    <t>Будівництво</t>
  </si>
  <si>
    <t>150101</t>
  </si>
  <si>
    <t xml:space="preserve">Капітальні вкладення </t>
  </si>
  <si>
    <t>150110</t>
  </si>
  <si>
    <t>Проведення невідкладних відновлювальних робіт, будівництво та реконструкція загальноосвітніх навчальних закладів</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</si>
  <si>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</si>
  <si>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</si>
  <si>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</si>
  <si>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</si>
  <si>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</si>
  <si>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</si>
  <si>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</si>
  <si>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</si>
  <si>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170203</t>
  </si>
  <si>
    <t>Компенсаційні виплати за пільговий проїзд окремих категорій громадян на водному транспорті</t>
  </si>
  <si>
    <t>170302</t>
  </si>
  <si>
    <t>Компенсаційні виплати за пільговий проїзд окремих категорій громадян на залізничному транспорті</t>
  </si>
  <si>
    <t>170602</t>
  </si>
  <si>
    <t xml:space="preserve">Компенсаційні виплати на пільговий проїзд електротранспортом окремим категоріям громадян </t>
  </si>
  <si>
    <t>170603</t>
  </si>
  <si>
    <t xml:space="preserve">Інші заходи у сфері електротранспорту </t>
  </si>
  <si>
    <t>170703</t>
  </si>
  <si>
    <t xml:space="preserve">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</si>
  <si>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</si>
  <si>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t>
  </si>
  <si>
    <t>180109</t>
  </si>
  <si>
    <t>Програма стабілізації та соціально-економічного розвитку територій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</si>
  <si>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</si>
  <si>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</si>
  <si>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210000</t>
  </si>
  <si>
    <t>Запобігання та ліквідація надзвичайних ситуацій та наслідків стихійного лиха</t>
  </si>
  <si>
    <t>210105</t>
  </si>
  <si>
    <t xml:space="preserve">Видатки на запобігання та ліквідацію надзвичайних ситуацій та наслідків стихійного лиха </t>
  </si>
  <si>
    <t>210110</t>
  </si>
  <si>
    <t>Заходи з організації рятування на водах</t>
  </si>
  <si>
    <t>240000</t>
  </si>
  <si>
    <t>240601</t>
  </si>
  <si>
    <t>Охорона та раціональне використання природних ресурсів</t>
  </si>
  <si>
    <t>250000</t>
  </si>
  <si>
    <t xml:space="preserve">Видатки, не віднесені до основних груп                                                          </t>
  </si>
  <si>
    <t>250404</t>
  </si>
  <si>
    <t>250913</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</si>
  <si>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</si>
  <si>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МІЖБЮДЖЕТНІ ТРАНСФЕРТИ</t>
  </si>
  <si>
    <t>250323</t>
  </si>
  <si>
    <t>ДОХІДНА ЧАСТИНА МІСЬКОГО БЮДЖЕТУ</t>
  </si>
  <si>
    <t>250908</t>
  </si>
  <si>
    <t>250909</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</si>
  <si>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</si>
  <si>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</si>
  <si>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</si>
  <si>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Допомога при народженні дитини</t>
  </si>
  <si>
    <t xml:space="preserve">Допомога на дітей, над якими встановлено опіку чи піклування </t>
  </si>
  <si>
    <t>Витрати на поховання учасників бойових дій та інвалідів війни</t>
  </si>
  <si>
    <t>Програми і заходи центрів соціальних служб для сімей, дітей та молоді </t>
  </si>
  <si>
    <t>Водопровідно-каналізаційне господарство </t>
  </si>
  <si>
    <t xml:space="preserve">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</si>
  <si>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ВСЬОГО ВИДАТКІВ З КРЕДИТУВАННЯМ</t>
  </si>
  <si>
    <t xml:space="preserve">Субвенція  районному бюджету Жовтневого району Миколаївської області на виконання делегованих державою повноважень у галузі медичного обслуговування населення Корабельного району </t>
  </si>
  <si>
    <t>Податок на доходи фізичних осіб</t>
  </si>
  <si>
    <t>Податок на прибуток підприємств та фінансових  установ  комунальної власності</t>
  </si>
  <si>
    <t>Збір за першу реєстрацію транспортного засобу</t>
  </si>
  <si>
    <t xml:space="preserve">Збори  та плата за спеціальне використання природних ресурсів </t>
  </si>
  <si>
    <t>Збір за провадження деяких видів підприємницької діяльності</t>
  </si>
  <si>
    <t>Збір за провадження торговельної діяльності нафтопродуктами, скрапленим та стиснутим газом на стаціонарних , малогабаритних і пересувних автозаправних станціях, заправних пунктах</t>
  </si>
  <si>
    <t xml:space="preserve">Єдиний податок </t>
  </si>
  <si>
    <t>Інші податки та збори</t>
  </si>
  <si>
    <t>Екологічний податок</t>
  </si>
  <si>
    <t>Частина чистого прибутку (доходу) комунальних унітарних підприємств та їх обєднань, що вилучається до бюджету</t>
  </si>
  <si>
    <t xml:space="preserve">Адміністративні збори та платежі, доходи від некомерційної діяльності </t>
  </si>
  <si>
    <t>Надходження від орендної плати за користування цілосним майновим комплексом та іншим майном, що перебуває в комунальній власності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</si>
  <si>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</si>
  <si>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</si>
  <si>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</si>
  <si>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</si>
  <si>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</si>
  <si>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130102</t>
  </si>
  <si>
    <t>130114</t>
  </si>
  <si>
    <t>Проведення навчально-тренувальних зборів і змагань </t>
  </si>
  <si>
    <t>Забезпечення підготовки спортсменів вищих категорій школами вищої спортивної майстерності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</si>
  <si>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</si>
  <si>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</si>
  <si>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</si>
  <si>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091205</t>
  </si>
  <si>
    <t>091206</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</si>
  <si>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</si>
  <si>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</si>
  <si>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</si>
  <si>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</si>
  <si>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090205</t>
  </si>
  <si>
    <t>090208</t>
  </si>
  <si>
    <t>250905</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</si>
  <si>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</si>
  <si>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</si>
  <si>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</si>
  <si>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091106</t>
  </si>
  <si>
    <t>РАЗОМ ДОХОДІВ</t>
  </si>
  <si>
    <t>ВСЬОГО ДОХОДІВ</t>
  </si>
  <si>
    <t xml:space="preserve">РАЗОМ ВИДАТКИ </t>
  </si>
  <si>
    <t xml:space="preserve"> КРЕДИТУВАННЯ </t>
  </si>
  <si>
    <t xml:space="preserve">ВСЬОГО ВИДАТКІВ </t>
  </si>
  <si>
    <t>Виконано за               I квартал 2013 рік, тис.грн.</t>
  </si>
  <si>
    <t>Виконано за   I квартал 2013 рік, тис.грн.</t>
  </si>
  <si>
    <t xml:space="preserve">Податок на прибуток підприємств </t>
  </si>
  <si>
    <t>Авансові внески з податку на прибуток підприємств та фінансових  установ  комунальної власності</t>
  </si>
  <si>
    <t>Надходження коштів пайової участі у розвитку інфраструктури населеного пункту</t>
  </si>
  <si>
    <t>у  тис.грн.</t>
  </si>
  <si>
    <t>у відсотках</t>
  </si>
  <si>
    <t>070601</t>
  </si>
  <si>
    <t>Вищі заклади освіти I та  II рівнів акредитації</t>
  </si>
  <si>
    <t>080800</t>
  </si>
  <si>
    <t>130113</t>
  </si>
  <si>
    <t>150202</t>
  </si>
  <si>
    <t>180404</t>
  </si>
  <si>
    <t>Центри первинної медичної (медико-санітарної) допомоги</t>
  </si>
  <si>
    <t>Інформація про  виконання міського  бюджету міста Миколаєва за I квартал  2014 року (з динамікою змін порівняно з I кварталом 2013 року)</t>
  </si>
  <si>
    <t>Виконано за               I квартал 2014 рік, тис.грн.</t>
  </si>
  <si>
    <t>Туристичний збір</t>
  </si>
  <si>
    <t>Податок на нерухоме майно, відмінне від земельної ділянки</t>
  </si>
  <si>
    <t>в 8,6 р.б.</t>
  </si>
  <si>
    <t>в 3,5 р.б.</t>
  </si>
  <si>
    <t>в 3,0 р.б.</t>
  </si>
  <si>
    <t>в 1,8 р.б.</t>
  </si>
  <si>
    <t>070807</t>
  </si>
  <si>
    <t>091108</t>
  </si>
  <si>
    <t>100106</t>
  </si>
  <si>
    <t>180410</t>
  </si>
  <si>
    <t>Інші освітні програми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</si>
  <si>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</si>
  <si>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Капітальний ремонт житлового фонду об'єднань співвласників багатоквартирних будинків </t>
  </si>
  <si>
    <t>Централізовані бухгалтерії </t>
  </si>
  <si>
    <t>Розробка схем та проектних рішень масового застосування </t>
  </si>
  <si>
    <t>Підтримка малого і середнього підприємництва </t>
  </si>
  <si>
    <t>Інші заходи, пов'язані з економічною діяльністю</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</si>
</sst>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 numFmtId="182" formatCode="0.0"/>
    <numFmt numFmtId="183" formatCode="0.0_)"/>
    <numFmt numFmtId="184" formatCode="0.0%"/>
    <numFmt numFmtId="185" formatCode="#,##0.000"/>
    <numFmt numFmtId="186" formatCode="0.00000"/>
    <numFmt numFmtId="187" formatCode="0.0000000"/>
    <numFmt numFmtId="188" formatCode="0.0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63">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b/>
      <sz val="11"/>
      <name val="Times New Roman"/>
      <family val="1"/>
    </font>
    <font>
      <sz val="18"/>
      <name val="Times New Roman"/>
      <family val="1"/>
    </font>
    <font>
      <sz val="14"/>
      <name val="Times New Roman"/>
      <family val="1"/>
    </font>
    <font>
      <b/>
      <sz val="14"/>
      <name val="Times New Roman"/>
      <family val="1"/>
    </font>
    <font>
      <b/>
      <sz val="11"/>
      <name val="Arial Cyr"/>
      <family val="0"/>
    </font>
    <font>
      <b/>
      <sz val="16"/>
      <color indexed="8"/>
      <name val="Times New Roman"/>
      <family val="1"/>
    </font>
    <font>
      <sz val="14"/>
      <color indexed="8"/>
      <name val="Times New Roman"/>
      <family val="1"/>
    </font>
    <font>
      <b/>
      <sz val="14"/>
      <color indexed="8"/>
      <name val="Times New Roman"/>
      <family val="1"/>
    </font>
    <font>
      <sz val="12"/>
      <name val="Times New Roman Cyr"/>
      <family val="1"/>
    </font>
    <font>
      <sz val="22"/>
      <name val="Times New Roman"/>
      <family val="1"/>
    </font>
    <font>
      <b/>
      <sz val="20"/>
      <name val="Times New Roman"/>
      <family val="1"/>
    </font>
    <font>
      <b/>
      <u val="single"/>
      <sz val="22"/>
      <color indexed="8"/>
      <name val="Times New Roman"/>
      <family val="1"/>
    </font>
    <font>
      <sz val="22"/>
      <color indexed="8"/>
      <name val="Times New Roman"/>
      <family val="1"/>
    </font>
    <font>
      <b/>
      <sz val="22"/>
      <name val="Times New Roman"/>
      <family val="1"/>
    </font>
    <font>
      <b/>
      <sz val="10"/>
      <name val="Arial Cyr"/>
      <family val="0"/>
    </font>
    <font>
      <sz val="18"/>
      <color indexed="8"/>
      <name val="Times New Roman"/>
      <family val="1"/>
    </font>
    <font>
      <b/>
      <sz val="16"/>
      <name val="Arial Cyr"/>
      <family val="0"/>
    </font>
    <font>
      <sz val="16"/>
      <name val="Times New Roman"/>
      <family val="1"/>
    </font>
    <font>
      <b/>
      <sz val="14"/>
      <name val="Arial Cyr"/>
      <family val="0"/>
    </font>
    <font>
      <sz val="14"/>
      <color indexed="10"/>
      <name val="Times New Roman"/>
      <family val="1"/>
    </font>
    <font>
      <sz val="11"/>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medium"/>
      <right style="medium"/>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style="thin"/>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6" fillId="0" borderId="0">
      <alignment/>
      <protection/>
    </xf>
    <xf numFmtId="0" fontId="3"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16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2" fillId="0" borderId="0" xfId="0" applyFont="1" applyAlignment="1">
      <alignment/>
    </xf>
    <xf numFmtId="49" fontId="13" fillId="0" borderId="10" xfId="0" applyNumberFormat="1" applyFont="1" applyFill="1" applyBorder="1" applyAlignment="1" applyProtection="1">
      <alignment horizontal="left" vertical="top"/>
      <protection locked="0"/>
    </xf>
    <xf numFmtId="183" fontId="13" fillId="0" borderId="11" xfId="0" applyNumberFormat="1" applyFont="1" applyFill="1" applyBorder="1" applyAlignment="1" applyProtection="1">
      <alignment horizontal="left" vertical="top" wrapText="1"/>
      <protection locked="0"/>
    </xf>
    <xf numFmtId="0" fontId="14" fillId="0" borderId="12" xfId="0" applyNumberFormat="1" applyFont="1" applyFill="1" applyBorder="1" applyAlignment="1" applyProtection="1" quotePrefix="1">
      <alignment horizontal="left" vertical="top"/>
      <protection locked="0"/>
    </xf>
    <xf numFmtId="183" fontId="14" fillId="0" borderId="13" xfId="0" applyNumberFormat="1" applyFont="1" applyFill="1" applyBorder="1" applyAlignment="1" applyProtection="1">
      <alignment horizontal="left" vertical="top" wrapText="1"/>
      <protection locked="0"/>
    </xf>
    <xf numFmtId="49" fontId="13" fillId="0" borderId="12" xfId="0" applyNumberFormat="1" applyFont="1" applyFill="1" applyBorder="1" applyAlignment="1" applyProtection="1">
      <alignment horizontal="left" vertical="top"/>
      <protection locked="0"/>
    </xf>
    <xf numFmtId="183" fontId="13" fillId="0" borderId="13" xfId="0" applyNumberFormat="1" applyFont="1" applyFill="1" applyBorder="1" applyAlignment="1" applyProtection="1">
      <alignment horizontal="left" vertical="top" wrapText="1"/>
      <protection/>
    </xf>
    <xf numFmtId="49" fontId="14" fillId="0" borderId="12" xfId="0" applyNumberFormat="1" applyFont="1" applyFill="1" applyBorder="1" applyAlignment="1" applyProtection="1">
      <alignment horizontal="left" vertical="top"/>
      <protection locked="0"/>
    </xf>
    <xf numFmtId="183" fontId="14" fillId="0" borderId="13" xfId="0" applyNumberFormat="1" applyFont="1" applyFill="1" applyBorder="1" applyAlignment="1" applyProtection="1">
      <alignment horizontal="left" vertical="top" wrapText="1"/>
      <protection/>
    </xf>
    <xf numFmtId="183" fontId="13" fillId="0" borderId="13" xfId="0" applyNumberFormat="1" applyFont="1" applyFill="1" applyBorder="1" applyAlignment="1" applyProtection="1">
      <alignment horizontal="left" vertical="top"/>
      <protection/>
    </xf>
    <xf numFmtId="0" fontId="10" fillId="0" borderId="13" xfId="0" applyFont="1" applyBorder="1" applyAlignment="1">
      <alignment horizontal="left" vertical="top" wrapText="1"/>
    </xf>
    <xf numFmtId="49" fontId="13" fillId="0" borderId="12" xfId="0" applyNumberFormat="1" applyFont="1" applyFill="1" applyBorder="1" applyAlignment="1" applyProtection="1">
      <alignment horizontal="left" vertical="top"/>
      <protection/>
    </xf>
    <xf numFmtId="183" fontId="14" fillId="0" borderId="12" xfId="0" applyNumberFormat="1" applyFont="1" applyFill="1" applyBorder="1" applyAlignment="1" applyProtection="1">
      <alignment horizontal="left" vertical="top" wrapText="1"/>
      <protection locked="0"/>
    </xf>
    <xf numFmtId="49" fontId="14" fillId="0" borderId="14" xfId="0" applyNumberFormat="1" applyFont="1" applyFill="1" applyBorder="1" applyAlignment="1" applyProtection="1">
      <alignment horizontal="left" vertical="top"/>
      <protection locked="0"/>
    </xf>
    <xf numFmtId="183" fontId="14" fillId="0" borderId="14" xfId="0" applyNumberFormat="1" applyFont="1" applyFill="1" applyBorder="1" applyAlignment="1" applyProtection="1">
      <alignment horizontal="left" vertical="top" wrapText="1"/>
      <protection locked="0"/>
    </xf>
    <xf numFmtId="0" fontId="10" fillId="0" borderId="14" xfId="0" applyNumberFormat="1" applyFont="1" applyFill="1" applyBorder="1" applyAlignment="1">
      <alignment vertical="top" wrapText="1"/>
    </xf>
    <xf numFmtId="49" fontId="14" fillId="0" borderId="15" xfId="0" applyNumberFormat="1" applyFont="1" applyFill="1" applyBorder="1" applyAlignment="1" applyProtection="1">
      <alignment horizontal="left" vertical="top"/>
      <protection locked="0"/>
    </xf>
    <xf numFmtId="0" fontId="10" fillId="0" borderId="15" xfId="0" applyNumberFormat="1" applyFont="1" applyFill="1" applyBorder="1" applyAlignment="1">
      <alignment horizontal="left" vertical="top" wrapText="1"/>
    </xf>
    <xf numFmtId="183" fontId="14" fillId="0" borderId="16" xfId="0" applyNumberFormat="1" applyFont="1" applyFill="1" applyBorder="1" applyAlignment="1" applyProtection="1">
      <alignment horizontal="left" vertical="top" wrapText="1"/>
      <protection locked="0"/>
    </xf>
    <xf numFmtId="183" fontId="14" fillId="0" borderId="17" xfId="0" applyNumberFormat="1" applyFont="1" applyFill="1" applyBorder="1" applyAlignment="1" applyProtection="1">
      <alignment horizontal="left" vertical="top" wrapText="1"/>
      <protection locked="0"/>
    </xf>
    <xf numFmtId="183" fontId="14" fillId="0" borderId="17" xfId="0" applyNumberFormat="1" applyFont="1" applyFill="1" applyBorder="1" applyAlignment="1" applyProtection="1">
      <alignment horizontal="left" vertical="top" wrapText="1"/>
      <protection/>
    </xf>
    <xf numFmtId="49" fontId="14" fillId="0" borderId="12" xfId="0" applyNumberFormat="1" applyFont="1" applyFill="1" applyBorder="1" applyAlignment="1" applyProtection="1">
      <alignment horizontal="left" vertical="top"/>
      <protection/>
    </xf>
    <xf numFmtId="183" fontId="13" fillId="0" borderId="13" xfId="0" applyNumberFormat="1" applyFont="1" applyFill="1" applyBorder="1" applyAlignment="1" applyProtection="1">
      <alignment horizontal="left" vertical="top" wrapText="1"/>
      <protection locked="0"/>
    </xf>
    <xf numFmtId="0" fontId="10" fillId="0" borderId="13" xfId="53" applyFont="1" applyBorder="1" applyAlignment="1" applyProtection="1">
      <alignment horizontal="left" vertical="top" wrapText="1"/>
      <protection/>
    </xf>
    <xf numFmtId="49" fontId="15" fillId="0" borderId="12" xfId="0" applyNumberFormat="1" applyFont="1" applyFill="1" applyBorder="1" applyAlignment="1" applyProtection="1">
      <alignment horizontal="left" vertical="top"/>
      <protection/>
    </xf>
    <xf numFmtId="183" fontId="15" fillId="0" borderId="13" xfId="0" applyNumberFormat="1" applyFont="1" applyFill="1" applyBorder="1" applyAlignment="1" applyProtection="1">
      <alignment horizontal="left" vertical="top" wrapText="1"/>
      <protection/>
    </xf>
    <xf numFmtId="49" fontId="13" fillId="0" borderId="15" xfId="0" applyNumberFormat="1" applyFont="1" applyFill="1" applyBorder="1" applyAlignment="1" applyProtection="1">
      <alignment horizontal="left" vertical="top"/>
      <protection/>
    </xf>
    <xf numFmtId="183" fontId="13" fillId="0" borderId="17" xfId="0" applyNumberFormat="1" applyFont="1" applyFill="1" applyBorder="1" applyAlignment="1" applyProtection="1">
      <alignment horizontal="left" vertical="top" wrapText="1"/>
      <protection/>
    </xf>
    <xf numFmtId="49" fontId="13" fillId="0" borderId="18" xfId="0" applyNumberFormat="1" applyFont="1" applyFill="1" applyBorder="1" applyAlignment="1" applyProtection="1">
      <alignment horizontal="left" vertical="top"/>
      <protection/>
    </xf>
    <xf numFmtId="183" fontId="13" fillId="0" borderId="19" xfId="0" applyNumberFormat="1" applyFont="1" applyFill="1" applyBorder="1" applyAlignment="1" applyProtection="1">
      <alignment horizontal="left" vertical="top"/>
      <protection locked="0"/>
    </xf>
    <xf numFmtId="49" fontId="13" fillId="0" borderId="20" xfId="0" applyNumberFormat="1" applyFont="1" applyFill="1" applyBorder="1" applyAlignment="1" applyProtection="1">
      <alignment horizontal="left" vertical="top"/>
      <protection/>
    </xf>
    <xf numFmtId="0" fontId="5" fillId="0" borderId="15" xfId="0" applyFont="1" applyBorder="1" applyAlignment="1">
      <alignment/>
    </xf>
    <xf numFmtId="0" fontId="14" fillId="0" borderId="12" xfId="0" applyNumberFormat="1" applyFont="1" applyFill="1" applyBorder="1" applyAlignment="1" applyProtection="1">
      <alignment horizontal="left" vertical="top" wrapText="1"/>
      <protection/>
    </xf>
    <xf numFmtId="0" fontId="11" fillId="0" borderId="21" xfId="0" applyFont="1" applyBorder="1" applyAlignment="1">
      <alignment horizontal="center" vertical="center" wrapText="1"/>
    </xf>
    <xf numFmtId="0" fontId="11" fillId="0" borderId="21" xfId="0" applyFont="1" applyBorder="1" applyAlignment="1">
      <alignment horizontal="center" vertical="top" wrapText="1"/>
    </xf>
    <xf numFmtId="0" fontId="11" fillId="0" borderId="18" xfId="0" applyFont="1" applyBorder="1" applyAlignment="1">
      <alignment horizontal="center" vertical="top" wrapText="1"/>
    </xf>
    <xf numFmtId="9" fontId="11" fillId="0" borderId="18" xfId="58" applyFont="1" applyBorder="1" applyAlignment="1">
      <alignment horizontal="center" vertical="top" wrapText="1"/>
    </xf>
    <xf numFmtId="182" fontId="7" fillId="0" borderId="15" xfId="0" applyNumberFormat="1" applyFont="1" applyBorder="1" applyAlignment="1">
      <alignment horizontal="right" vertical="center"/>
    </xf>
    <xf numFmtId="185" fontId="10" fillId="0" borderId="12" xfId="0" applyNumberFormat="1" applyFont="1" applyBorder="1" applyAlignment="1">
      <alignment horizontal="right" vertical="center"/>
    </xf>
    <xf numFmtId="182" fontId="11" fillId="0" borderId="15" xfId="0" applyNumberFormat="1" applyFont="1" applyBorder="1" applyAlignment="1">
      <alignment horizontal="right" vertical="center"/>
    </xf>
    <xf numFmtId="185" fontId="10" fillId="0" borderId="14" xfId="0" applyNumberFormat="1" applyFont="1" applyBorder="1" applyAlignment="1">
      <alignment horizontal="right" vertical="center"/>
    </xf>
    <xf numFmtId="182" fontId="11" fillId="0" borderId="22" xfId="0" applyNumberFormat="1" applyFont="1" applyBorder="1" applyAlignment="1">
      <alignment horizontal="right" vertical="center"/>
    </xf>
    <xf numFmtId="182" fontId="11" fillId="0" borderId="14" xfId="0" applyNumberFormat="1" applyFont="1" applyBorder="1" applyAlignment="1">
      <alignment horizontal="right" vertical="center"/>
    </xf>
    <xf numFmtId="185" fontId="10" fillId="0" borderId="15" xfId="0" applyNumberFormat="1" applyFont="1" applyBorder="1" applyAlignment="1">
      <alignment horizontal="right" vertical="center"/>
    </xf>
    <xf numFmtId="182" fontId="11" fillId="0" borderId="12" xfId="0" applyNumberFormat="1" applyFont="1" applyBorder="1" applyAlignment="1">
      <alignment horizontal="right" vertical="center"/>
    </xf>
    <xf numFmtId="182" fontId="7" fillId="0" borderId="18" xfId="0" applyNumberFormat="1" applyFont="1" applyBorder="1" applyAlignment="1">
      <alignment horizontal="right" vertical="center"/>
    </xf>
    <xf numFmtId="182" fontId="7" fillId="0" borderId="23" xfId="0" applyNumberFormat="1" applyFont="1" applyBorder="1" applyAlignment="1">
      <alignment horizontal="right" vertical="center"/>
    </xf>
    <xf numFmtId="0" fontId="10" fillId="0" borderId="12" xfId="0" applyFont="1" applyBorder="1" applyAlignment="1">
      <alignment horizontal="left" vertical="top"/>
    </xf>
    <xf numFmtId="0" fontId="11" fillId="0" borderId="12" xfId="0" applyFont="1" applyBorder="1" applyAlignment="1">
      <alignment horizontal="left" vertical="top"/>
    </xf>
    <xf numFmtId="0" fontId="10" fillId="0" borderId="15" xfId="0" applyFont="1" applyBorder="1" applyAlignment="1">
      <alignment horizontal="left" vertical="top"/>
    </xf>
    <xf numFmtId="0" fontId="10" fillId="0" borderId="12"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NumberFormat="1" applyFont="1" applyFill="1" applyBorder="1" applyAlignment="1">
      <alignment horizontal="left" vertical="top" wrapText="1"/>
    </xf>
    <xf numFmtId="183" fontId="14" fillId="0" borderId="16" xfId="0" applyNumberFormat="1" applyFont="1" applyFill="1" applyBorder="1" applyAlignment="1" applyProtection="1">
      <alignment horizontal="left" vertical="top" wrapText="1"/>
      <protection/>
    </xf>
    <xf numFmtId="0" fontId="10" fillId="0" borderId="14" xfId="0" applyFont="1" applyBorder="1" applyAlignment="1">
      <alignment horizontal="left" vertical="top"/>
    </xf>
    <xf numFmtId="0" fontId="10" fillId="0" borderId="14" xfId="0" applyFont="1" applyBorder="1" applyAlignment="1">
      <alignment horizontal="left" vertical="top" wrapText="1"/>
    </xf>
    <xf numFmtId="0" fontId="11" fillId="0" borderId="20" xfId="0" applyFont="1" applyBorder="1" applyAlignment="1">
      <alignment horizontal="left"/>
    </xf>
    <xf numFmtId="0" fontId="18" fillId="0" borderId="24" xfId="0" applyFont="1" applyBorder="1" applyAlignment="1">
      <alignment horizontal="left" wrapText="1"/>
    </xf>
    <xf numFmtId="185" fontId="7" fillId="0" borderId="15" xfId="0" applyNumberFormat="1" applyFont="1" applyFill="1" applyBorder="1" applyAlignment="1" applyProtection="1">
      <alignment horizontal="right" vertical="center" wrapText="1"/>
      <protection/>
    </xf>
    <xf numFmtId="185" fontId="7" fillId="0" borderId="12" xfId="0" applyNumberFormat="1" applyFont="1" applyFill="1" applyBorder="1" applyAlignment="1" applyProtection="1">
      <alignment horizontal="right" vertical="center" wrapText="1"/>
      <protection/>
    </xf>
    <xf numFmtId="185" fontId="10" fillId="0" borderId="12" xfId="0" applyNumberFormat="1" applyFont="1" applyFill="1" applyBorder="1" applyAlignment="1" applyProtection="1">
      <alignment horizontal="right" vertical="center" wrapText="1"/>
      <protection/>
    </xf>
    <xf numFmtId="185" fontId="11" fillId="0" borderId="12" xfId="0" applyNumberFormat="1" applyFont="1" applyFill="1" applyBorder="1" applyAlignment="1" applyProtection="1">
      <alignment horizontal="right" vertical="center" wrapText="1"/>
      <protection/>
    </xf>
    <xf numFmtId="185" fontId="10" fillId="0" borderId="14" xfId="0" applyNumberFormat="1" applyFont="1" applyFill="1" applyBorder="1" applyAlignment="1" applyProtection="1">
      <alignment horizontal="right" vertical="center" wrapText="1"/>
      <protection/>
    </xf>
    <xf numFmtId="185" fontId="7" fillId="0" borderId="19" xfId="0" applyNumberFormat="1" applyFont="1" applyFill="1" applyBorder="1" applyAlignment="1" applyProtection="1">
      <alignment horizontal="right" vertical="center"/>
      <protection/>
    </xf>
    <xf numFmtId="185" fontId="10" fillId="0" borderId="15" xfId="0" applyNumberFormat="1" applyFont="1" applyFill="1" applyBorder="1" applyAlignment="1" applyProtection="1">
      <alignment horizontal="right" vertical="center" wrapText="1"/>
      <protection/>
    </xf>
    <xf numFmtId="49" fontId="14" fillId="0" borderId="15" xfId="0" applyNumberFormat="1" applyFont="1" applyFill="1" applyBorder="1" applyAlignment="1" applyProtection="1">
      <alignment horizontal="left" vertical="top"/>
      <protection/>
    </xf>
    <xf numFmtId="0" fontId="10" fillId="0" borderId="14" xfId="0" applyNumberFormat="1" applyFont="1" applyFill="1" applyBorder="1" applyAlignment="1" applyProtection="1">
      <alignment horizontal="left" vertical="top" wrapText="1"/>
      <protection/>
    </xf>
    <xf numFmtId="0" fontId="10" fillId="0" borderId="12" xfId="0" applyFont="1" applyBorder="1" applyAlignment="1">
      <alignment vertical="top" wrapText="1"/>
    </xf>
    <xf numFmtId="180" fontId="7" fillId="0" borderId="24" xfId="0" applyNumberFormat="1" applyFont="1" applyBorder="1" applyAlignment="1">
      <alignment/>
    </xf>
    <xf numFmtId="0" fontId="12" fillId="0" borderId="0" xfId="0" applyFont="1" applyBorder="1" applyAlignment="1">
      <alignment/>
    </xf>
    <xf numFmtId="0" fontId="10" fillId="0" borderId="15" xfId="0" applyNumberFormat="1" applyFont="1" applyFill="1" applyBorder="1" applyAlignment="1" applyProtection="1">
      <alignment horizontal="left" vertical="top" wrapText="1"/>
      <protection/>
    </xf>
    <xf numFmtId="183" fontId="13" fillId="0" borderId="24" xfId="0" applyNumberFormat="1" applyFont="1" applyFill="1" applyBorder="1" applyAlignment="1" applyProtection="1">
      <alignment horizontal="left" vertical="top"/>
      <protection locked="0"/>
    </xf>
    <xf numFmtId="0" fontId="7" fillId="0" borderId="15" xfId="0" applyFont="1" applyBorder="1" applyAlignment="1">
      <alignment horizontal="left" vertical="top"/>
    </xf>
    <xf numFmtId="0" fontId="7" fillId="0" borderId="15" xfId="0" applyFont="1" applyBorder="1" applyAlignment="1">
      <alignment horizontal="left" vertical="top" wrapText="1"/>
    </xf>
    <xf numFmtId="0" fontId="7" fillId="0" borderId="12" xfId="0" applyFont="1" applyBorder="1" applyAlignment="1">
      <alignment horizontal="left" vertical="top"/>
    </xf>
    <xf numFmtId="0" fontId="7" fillId="0" borderId="12" xfId="0" applyFont="1" applyBorder="1" applyAlignment="1">
      <alignment horizontal="left" vertical="top" wrapText="1"/>
    </xf>
    <xf numFmtId="0" fontId="24" fillId="0" borderId="0" xfId="0" applyFont="1" applyAlignment="1">
      <alignment/>
    </xf>
    <xf numFmtId="185" fontId="25" fillId="0" borderId="12" xfId="0" applyNumberFormat="1" applyFont="1" applyBorder="1" applyAlignment="1">
      <alignment horizontal="right" vertical="center"/>
    </xf>
    <xf numFmtId="49" fontId="14" fillId="0" borderId="20" xfId="0" applyNumberFormat="1" applyFont="1" applyFill="1" applyBorder="1" applyAlignment="1" applyProtection="1">
      <alignment horizontal="left" vertical="top"/>
      <protection locked="0"/>
    </xf>
    <xf numFmtId="0" fontId="7" fillId="0" borderId="24" xfId="0" applyFont="1" applyBorder="1" applyAlignment="1">
      <alignment horizontal="left" vertical="top"/>
    </xf>
    <xf numFmtId="182" fontId="7" fillId="0" borderId="24" xfId="0" applyNumberFormat="1" applyFont="1" applyBorder="1" applyAlignment="1">
      <alignment horizontal="right" vertical="center"/>
    </xf>
    <xf numFmtId="182" fontId="7" fillId="0" borderId="25" xfId="0" applyNumberFormat="1" applyFont="1" applyBorder="1" applyAlignment="1">
      <alignment horizontal="right" vertical="center"/>
    </xf>
    <xf numFmtId="182" fontId="7" fillId="0" borderId="24" xfId="0" applyNumberFormat="1" applyFont="1" applyFill="1" applyBorder="1" applyAlignment="1">
      <alignment horizontal="right" vertical="center"/>
    </xf>
    <xf numFmtId="182" fontId="11" fillId="0" borderId="12" xfId="0" applyNumberFormat="1" applyFont="1" applyFill="1" applyBorder="1" applyAlignment="1">
      <alignment horizontal="right" vertical="center"/>
    </xf>
    <xf numFmtId="182" fontId="7" fillId="0" borderId="25" xfId="0" applyNumberFormat="1" applyFont="1" applyFill="1" applyBorder="1" applyAlignment="1">
      <alignment horizontal="right" vertical="center"/>
    </xf>
    <xf numFmtId="49" fontId="14" fillId="0" borderId="19" xfId="0" applyNumberFormat="1" applyFont="1" applyFill="1" applyBorder="1" applyAlignment="1" applyProtection="1">
      <alignment horizontal="left" vertical="top"/>
      <protection locked="0"/>
    </xf>
    <xf numFmtId="0" fontId="7" fillId="0" borderId="18" xfId="0" applyFont="1" applyBorder="1" applyAlignment="1">
      <alignment horizontal="left" vertical="top"/>
    </xf>
    <xf numFmtId="185" fontId="7" fillId="0" borderId="24" xfId="0" applyNumberFormat="1" applyFont="1" applyBorder="1" applyAlignment="1">
      <alignment horizontal="right" vertical="center"/>
    </xf>
    <xf numFmtId="0" fontId="10" fillId="0" borderId="14" xfId="0" applyFont="1" applyBorder="1" applyAlignment="1">
      <alignment vertical="top" wrapText="1"/>
    </xf>
    <xf numFmtId="182" fontId="11" fillId="0" borderId="14" xfId="0" applyNumberFormat="1" applyFont="1" applyFill="1" applyBorder="1" applyAlignment="1">
      <alignment horizontal="right" vertical="center"/>
    </xf>
    <xf numFmtId="0" fontId="7" fillId="0" borderId="20" xfId="0" applyFont="1" applyBorder="1" applyAlignment="1">
      <alignment horizontal="left" vertical="top"/>
    </xf>
    <xf numFmtId="185" fontId="26" fillId="0" borderId="0" xfId="0" applyNumberFormat="1" applyFont="1" applyAlignment="1">
      <alignment/>
    </xf>
    <xf numFmtId="0" fontId="26" fillId="0" borderId="0" xfId="0" applyFont="1" applyAlignment="1">
      <alignment horizontal="center" wrapText="1"/>
    </xf>
    <xf numFmtId="0" fontId="11" fillId="0" borderId="26" xfId="0" applyFont="1" applyBorder="1" applyAlignment="1">
      <alignment horizontal="center" vertical="top" wrapText="1"/>
    </xf>
    <xf numFmtId="180" fontId="7" fillId="0" borderId="15" xfId="0" applyNumberFormat="1" applyFont="1" applyBorder="1" applyAlignment="1">
      <alignment/>
    </xf>
    <xf numFmtId="180" fontId="10" fillId="0" borderId="12" xfId="0" applyNumberFormat="1" applyFont="1" applyBorder="1" applyAlignment="1">
      <alignment/>
    </xf>
    <xf numFmtId="180" fontId="7" fillId="0" borderId="12" xfId="0" applyNumberFormat="1" applyFont="1" applyBorder="1" applyAlignment="1">
      <alignment/>
    </xf>
    <xf numFmtId="180" fontId="11" fillId="0" borderId="12" xfId="0" applyNumberFormat="1" applyFont="1" applyBorder="1" applyAlignment="1">
      <alignment/>
    </xf>
    <xf numFmtId="180" fontId="10" fillId="0" borderId="14" xfId="0" applyNumberFormat="1" applyFont="1" applyBorder="1" applyAlignment="1">
      <alignment/>
    </xf>
    <xf numFmtId="185" fontId="7" fillId="0" borderId="24" xfId="0" applyNumberFormat="1" applyFont="1" applyFill="1" applyBorder="1" applyAlignment="1" applyProtection="1">
      <alignment horizontal="right" vertical="center"/>
      <protection/>
    </xf>
    <xf numFmtId="185" fontId="7" fillId="0" borderId="27" xfId="0" applyNumberFormat="1" applyFont="1" applyFill="1" applyBorder="1" applyAlignment="1" applyProtection="1">
      <alignment horizontal="right" vertical="center" wrapText="1"/>
      <protection/>
    </xf>
    <xf numFmtId="185" fontId="7" fillId="0" borderId="12" xfId="0" applyNumberFormat="1" applyFont="1" applyBorder="1" applyAlignment="1">
      <alignment horizontal="right" vertical="center"/>
    </xf>
    <xf numFmtId="185" fontId="7" fillId="0" borderId="20" xfId="0" applyNumberFormat="1" applyFont="1" applyFill="1" applyBorder="1" applyAlignment="1" applyProtection="1">
      <alignment horizontal="right" vertical="center"/>
      <protection/>
    </xf>
    <xf numFmtId="185" fontId="7" fillId="0" borderId="24" xfId="0" applyNumberFormat="1" applyFont="1" applyFill="1" applyBorder="1" applyAlignment="1" applyProtection="1">
      <alignment horizontal="right" vertical="center" wrapText="1"/>
      <protection/>
    </xf>
    <xf numFmtId="182" fontId="7" fillId="0" borderId="15" xfId="0" applyNumberFormat="1" applyFont="1" applyBorder="1" applyAlignment="1">
      <alignment horizontal="right"/>
    </xf>
    <xf numFmtId="185" fontId="11" fillId="0" borderId="15" xfId="0" applyNumberFormat="1" applyFont="1" applyFill="1" applyBorder="1" applyAlignment="1" applyProtection="1">
      <alignment horizontal="right" vertical="center" wrapText="1"/>
      <protection/>
    </xf>
    <xf numFmtId="185" fontId="11" fillId="0" borderId="14" xfId="0" applyNumberFormat="1" applyFont="1" applyFill="1" applyBorder="1" applyAlignment="1" applyProtection="1">
      <alignment horizontal="right" vertical="center" wrapText="1"/>
      <protection/>
    </xf>
    <xf numFmtId="185" fontId="11" fillId="0" borderId="22" xfId="0" applyNumberFormat="1" applyFont="1" applyFill="1" applyBorder="1" applyAlignment="1" applyProtection="1">
      <alignment horizontal="right" vertical="center" wrapText="1"/>
      <protection/>
    </xf>
    <xf numFmtId="185" fontId="7" fillId="0" borderId="18" xfId="0" applyNumberFormat="1" applyFont="1" applyFill="1" applyBorder="1" applyAlignment="1" applyProtection="1">
      <alignment horizontal="right" vertical="center" wrapText="1"/>
      <protection/>
    </xf>
    <xf numFmtId="182" fontId="7" fillId="0" borderId="15" xfId="0" applyNumberFormat="1" applyFont="1" applyBorder="1" applyAlignment="1">
      <alignment/>
    </xf>
    <xf numFmtId="185" fontId="11" fillId="0" borderId="16" xfId="0" applyNumberFormat="1" applyFont="1" applyFill="1" applyBorder="1" applyAlignment="1" applyProtection="1">
      <alignment horizontal="right" vertical="center" wrapText="1"/>
      <protection/>
    </xf>
    <xf numFmtId="185" fontId="11" fillId="0" borderId="17" xfId="0" applyNumberFormat="1" applyFont="1" applyFill="1" applyBorder="1" applyAlignment="1" applyProtection="1">
      <alignment horizontal="right" vertical="center" wrapText="1"/>
      <protection/>
    </xf>
    <xf numFmtId="185" fontId="7" fillId="0" borderId="20" xfId="0" applyNumberFormat="1" applyFont="1" applyFill="1" applyBorder="1" applyAlignment="1" applyProtection="1">
      <alignment horizontal="right" vertical="center" wrapText="1"/>
      <protection/>
    </xf>
    <xf numFmtId="0" fontId="17" fillId="0" borderId="0" xfId="0" applyFont="1" applyBorder="1" applyAlignment="1">
      <alignment wrapText="1"/>
    </xf>
    <xf numFmtId="0" fontId="23" fillId="0" borderId="0" xfId="0" applyFont="1" applyBorder="1" applyAlignment="1">
      <alignment horizontal="justify" wrapText="1"/>
    </xf>
    <xf numFmtId="0" fontId="5" fillId="0" borderId="0" xfId="0" applyFont="1" applyBorder="1" applyAlignment="1">
      <alignment/>
    </xf>
    <xf numFmtId="182" fontId="7" fillId="0" borderId="28" xfId="0" applyNumberFormat="1" applyFont="1" applyFill="1" applyBorder="1" applyAlignment="1">
      <alignment horizontal="right" vertical="center"/>
    </xf>
    <xf numFmtId="180" fontId="27" fillId="0" borderId="12" xfId="0" applyNumberFormat="1" applyFont="1" applyBorder="1" applyAlignment="1">
      <alignment/>
    </xf>
    <xf numFmtId="0" fontId="28" fillId="0" borderId="0" xfId="0" applyFont="1" applyAlignment="1">
      <alignment/>
    </xf>
    <xf numFmtId="180" fontId="14" fillId="0" borderId="12" xfId="0" applyNumberFormat="1" applyFont="1" applyBorder="1" applyAlignment="1">
      <alignment/>
    </xf>
    <xf numFmtId="180" fontId="14" fillId="0" borderId="14" xfId="0" applyNumberFormat="1" applyFont="1" applyBorder="1" applyAlignment="1">
      <alignment/>
    </xf>
    <xf numFmtId="0" fontId="14" fillId="0" borderId="15" xfId="0" applyFont="1" applyBorder="1" applyAlignment="1">
      <alignment horizontal="left" vertical="top"/>
    </xf>
    <xf numFmtId="0" fontId="14" fillId="0" borderId="15" xfId="0" applyFont="1" applyBorder="1" applyAlignment="1">
      <alignment horizontal="left" vertical="top" wrapText="1"/>
    </xf>
    <xf numFmtId="185" fontId="10" fillId="0" borderId="12" xfId="0" applyNumberFormat="1" applyFont="1" applyFill="1" applyBorder="1" applyAlignment="1">
      <alignment horizontal="right" vertical="center"/>
    </xf>
    <xf numFmtId="185" fontId="10" fillId="0" borderId="14" xfId="0" applyNumberFormat="1" applyFont="1" applyFill="1" applyBorder="1" applyAlignment="1">
      <alignment horizontal="right" vertical="center"/>
    </xf>
    <xf numFmtId="185" fontId="10" fillId="0" borderId="15" xfId="0" applyNumberFormat="1" applyFont="1" applyFill="1" applyBorder="1" applyAlignment="1">
      <alignment horizontal="right" vertical="center"/>
    </xf>
    <xf numFmtId="0" fontId="10" fillId="0" borderId="13" xfId="53" applyFont="1" applyFill="1" applyBorder="1" applyAlignment="1" applyProtection="1">
      <alignment horizontal="left" vertical="top" wrapText="1"/>
      <protection/>
    </xf>
    <xf numFmtId="185" fontId="26" fillId="0" borderId="0" xfId="0" applyNumberFormat="1" applyFont="1" applyFill="1" applyAlignment="1">
      <alignment/>
    </xf>
    <xf numFmtId="0" fontId="4" fillId="0" borderId="0" xfId="0" applyFont="1" applyFill="1" applyAlignment="1">
      <alignment/>
    </xf>
    <xf numFmtId="0" fontId="11" fillId="0" borderId="19" xfId="0" applyFont="1" applyBorder="1" applyAlignment="1">
      <alignment horizontal="center"/>
    </xf>
    <xf numFmtId="0" fontId="11" fillId="0" borderId="28" xfId="0" applyFont="1" applyBorder="1" applyAlignment="1">
      <alignment horizontal="center"/>
    </xf>
    <xf numFmtId="0" fontId="23" fillId="0" borderId="0" xfId="0" applyFont="1" applyBorder="1" applyAlignment="1">
      <alignment horizontal="right" wrapText="1"/>
    </xf>
    <xf numFmtId="0" fontId="0" fillId="0" borderId="0" xfId="0" applyBorder="1" applyAlignment="1">
      <alignment horizontal="right" wrapText="1"/>
    </xf>
    <xf numFmtId="0" fontId="20" fillId="0" borderId="0" xfId="0" applyFont="1" applyBorder="1" applyAlignment="1">
      <alignment horizontal="justify" wrapText="1"/>
    </xf>
    <xf numFmtId="0" fontId="19" fillId="0" borderId="0" xfId="0" applyFont="1" applyBorder="1" applyAlignment="1">
      <alignment horizontal="justify" wrapText="1"/>
    </xf>
    <xf numFmtId="0" fontId="0" fillId="0" borderId="0" xfId="0" applyBorder="1" applyAlignment="1">
      <alignment horizontal="justify"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21" fillId="0" borderId="0" xfId="0" applyFont="1" applyBorder="1" applyAlignment="1">
      <alignment horizontal="center" wrapText="1"/>
    </xf>
    <xf numFmtId="0" fontId="22" fillId="0" borderId="0" xfId="0" applyFont="1" applyBorder="1" applyAlignment="1">
      <alignment horizontal="center" wrapText="1"/>
    </xf>
    <xf numFmtId="0" fontId="6" fillId="0" borderId="29" xfId="0" applyFont="1" applyBorder="1" applyAlignment="1">
      <alignment horizontal="center"/>
    </xf>
    <xf numFmtId="0" fontId="6" fillId="0" borderId="23" xfId="0" applyFont="1" applyBorder="1" applyAlignment="1">
      <alignment horizontal="center"/>
    </xf>
    <xf numFmtId="0" fontId="6" fillId="0" borderId="30" xfId="0" applyFont="1" applyBorder="1" applyAlignment="1">
      <alignment horizontal="center"/>
    </xf>
    <xf numFmtId="49" fontId="14" fillId="0" borderId="14" xfId="0" applyNumberFormat="1" applyFont="1" applyFill="1" applyBorder="1" applyAlignment="1" applyProtection="1">
      <alignment horizontal="left" vertical="top"/>
      <protection locked="0"/>
    </xf>
    <xf numFmtId="49" fontId="14" fillId="0" borderId="15" xfId="0" applyNumberFormat="1" applyFont="1" applyFill="1" applyBorder="1" applyAlignment="1" applyProtection="1">
      <alignment horizontal="left" vertical="top"/>
      <protection locked="0"/>
    </xf>
    <xf numFmtId="0" fontId="18" fillId="0" borderId="0" xfId="0" applyFont="1" applyAlignment="1">
      <alignment horizontal="center" vertical="center" wrapText="1"/>
    </xf>
    <xf numFmtId="0" fontId="11" fillId="0" borderId="21"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2" xfId="0" applyFont="1" applyBorder="1" applyAlignment="1">
      <alignment horizontal="center"/>
    </xf>
    <xf numFmtId="0" fontId="11" fillId="0" borderId="21" xfId="0" applyFont="1" applyBorder="1" applyAlignment="1">
      <alignment horizontal="center" vertical="top" wrapText="1"/>
    </xf>
    <xf numFmtId="0" fontId="11" fillId="0" borderId="26" xfId="0" applyFont="1" applyBorder="1" applyAlignment="1">
      <alignment horizontal="center" vertical="top" wrapText="1"/>
    </xf>
    <xf numFmtId="49" fontId="11" fillId="0" borderId="21" xfId="0" applyNumberFormat="1" applyFont="1" applyBorder="1" applyAlignment="1">
      <alignment horizontal="center" vertical="top" wrapText="1"/>
    </xf>
    <xf numFmtId="0" fontId="0" fillId="0" borderId="26" xfId="0"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L196"/>
  <sheetViews>
    <sheetView tabSelected="1" view="pageBreakPreview" zoomScale="75" zoomScaleNormal="75" zoomScaleSheetLayoutView="75" zoomScalePageLayoutView="0" workbookViewId="0" topLeftCell="A1">
      <pane xSplit="2" ySplit="9" topLeftCell="C187" activePane="bottomRight" state="frozen"/>
      <selection pane="topLeft" activeCell="A1" sqref="A1"/>
      <selection pane="topRight" activeCell="C1" sqref="C1"/>
      <selection pane="bottomLeft" activeCell="A10" sqref="A10"/>
      <selection pane="bottomRight" activeCell="B13" sqref="B13"/>
    </sheetView>
  </sheetViews>
  <sheetFormatPr defaultColWidth="9.00390625" defaultRowHeight="12.75"/>
  <cols>
    <col min="1" max="1" width="14.75390625" style="2" customWidth="1"/>
    <col min="2" max="2" width="83.25390625" style="2" customWidth="1"/>
    <col min="3" max="3" width="20.00390625" style="2" customWidth="1"/>
    <col min="4" max="4" width="21.375" style="2" customWidth="1"/>
    <col min="5" max="5" width="18.625" style="2" customWidth="1"/>
    <col min="6" max="6" width="19.125" style="2" customWidth="1"/>
    <col min="7" max="7" width="18.75390625" style="2" customWidth="1"/>
    <col min="8" max="8" width="18.375" style="2" customWidth="1"/>
    <col min="9" max="9" width="19.00390625" style="2" customWidth="1"/>
    <col min="10" max="10" width="17.375" style="2" customWidth="1"/>
    <col min="11" max="11" width="3.25390625" style="1" customWidth="1"/>
    <col min="12" max="12" width="19.75390625" style="1" bestFit="1" customWidth="1"/>
    <col min="13" max="16384" width="9.125" style="1" customWidth="1"/>
  </cols>
  <sheetData>
    <row r="2" spans="1:10" ht="60" customHeight="1">
      <c r="A2" s="153" t="s">
        <v>287</v>
      </c>
      <c r="B2" s="153"/>
      <c r="C2" s="153"/>
      <c r="D2" s="153"/>
      <c r="E2" s="153"/>
      <c r="F2" s="153"/>
      <c r="G2" s="153"/>
      <c r="H2" s="153"/>
      <c r="I2" s="153"/>
      <c r="J2" s="153"/>
    </row>
    <row r="3" spans="1:10" ht="23.25">
      <c r="A3" s="5"/>
      <c r="B3" s="5"/>
      <c r="C3" s="5"/>
      <c r="D3" s="3"/>
      <c r="E3" s="3"/>
      <c r="F3" s="6"/>
      <c r="G3" s="3"/>
      <c r="H3" s="3"/>
      <c r="I3" s="3"/>
      <c r="J3" s="6"/>
    </row>
    <row r="4" spans="2:9" ht="15.75" thickBot="1">
      <c r="B4" s="4"/>
      <c r="C4" s="4"/>
      <c r="D4" s="4"/>
      <c r="E4" s="4"/>
      <c r="F4" s="4"/>
      <c r="G4" s="4"/>
      <c r="H4" s="4"/>
      <c r="I4" s="4"/>
    </row>
    <row r="5" spans="1:10" ht="21" customHeight="1" thickBot="1">
      <c r="A5" s="154" t="s">
        <v>3</v>
      </c>
      <c r="B5" s="154" t="s">
        <v>4</v>
      </c>
      <c r="C5" s="136" t="s">
        <v>0</v>
      </c>
      <c r="D5" s="157"/>
      <c r="E5" s="157"/>
      <c r="F5" s="137"/>
      <c r="G5" s="136" t="s">
        <v>1</v>
      </c>
      <c r="H5" s="157"/>
      <c r="I5" s="157"/>
      <c r="J5" s="137"/>
    </row>
    <row r="6" spans="1:10" ht="21" customHeight="1" thickBot="1">
      <c r="A6" s="155"/>
      <c r="B6" s="155"/>
      <c r="C6" s="158" t="s">
        <v>273</v>
      </c>
      <c r="D6" s="158" t="s">
        <v>288</v>
      </c>
      <c r="E6" s="136" t="s">
        <v>5</v>
      </c>
      <c r="F6" s="137"/>
      <c r="G6" s="160" t="s">
        <v>274</v>
      </c>
      <c r="H6" s="158" t="s">
        <v>288</v>
      </c>
      <c r="I6" s="136" t="s">
        <v>5</v>
      </c>
      <c r="J6" s="137"/>
    </row>
    <row r="7" spans="1:12" ht="61.5" customHeight="1" thickBot="1">
      <c r="A7" s="156"/>
      <c r="B7" s="156"/>
      <c r="C7" s="159"/>
      <c r="D7" s="159"/>
      <c r="E7" s="42" t="s">
        <v>278</v>
      </c>
      <c r="F7" s="43" t="s">
        <v>279</v>
      </c>
      <c r="G7" s="161"/>
      <c r="H7" s="159"/>
      <c r="I7" s="42" t="s">
        <v>278</v>
      </c>
      <c r="J7" s="43" t="s">
        <v>279</v>
      </c>
      <c r="L7" s="99"/>
    </row>
    <row r="8" spans="1:10" ht="19.5" customHeight="1" thickBot="1">
      <c r="A8" s="40">
        <v>1</v>
      </c>
      <c r="B8" s="40">
        <v>2</v>
      </c>
      <c r="C8" s="41">
        <v>3</v>
      </c>
      <c r="D8" s="41">
        <v>4</v>
      </c>
      <c r="E8" s="41">
        <v>5</v>
      </c>
      <c r="F8" s="41">
        <v>6</v>
      </c>
      <c r="G8" s="41">
        <v>7</v>
      </c>
      <c r="H8" s="100">
        <v>8</v>
      </c>
      <c r="I8" s="41">
        <v>9</v>
      </c>
      <c r="J8" s="41">
        <v>10</v>
      </c>
    </row>
    <row r="9" spans="1:10" ht="29.25" customHeight="1" thickBot="1">
      <c r="A9" s="143" t="s">
        <v>217</v>
      </c>
      <c r="B9" s="144"/>
      <c r="C9" s="144"/>
      <c r="D9" s="144"/>
      <c r="E9" s="144"/>
      <c r="F9" s="144"/>
      <c r="G9" s="144"/>
      <c r="H9" s="144"/>
      <c r="I9" s="144"/>
      <c r="J9" s="145"/>
    </row>
    <row r="10" spans="1:10" s="7" customFormat="1" ht="24" customHeight="1">
      <c r="A10" s="79">
        <v>10000000</v>
      </c>
      <c r="B10" s="80" t="s">
        <v>6</v>
      </c>
      <c r="C10" s="101">
        <f>C11+C18+C20+C26-2.415</f>
        <v>175829.516</v>
      </c>
      <c r="D10" s="101">
        <f>D11+D18+D20+D26</f>
        <v>174663.35400000002</v>
      </c>
      <c r="E10" s="101">
        <f>SUM(D10-C10)</f>
        <v>-1166.161999999982</v>
      </c>
      <c r="F10" s="116">
        <f>SUM(E10/C10*100)</f>
        <v>-0.6632344935761423</v>
      </c>
      <c r="G10" s="101">
        <f>G16+G20+G26</f>
        <v>23420.884</v>
      </c>
      <c r="H10" s="101">
        <f>H16+H20+H26</f>
        <v>27074.286</v>
      </c>
      <c r="I10" s="101">
        <f>SUM(H10-G10)</f>
        <v>3653.402000000002</v>
      </c>
      <c r="J10" s="111">
        <f>I10/G10*100</f>
        <v>15.598907368312837</v>
      </c>
    </row>
    <row r="11" spans="1:10" ht="38.25" customHeight="1">
      <c r="A11" s="54">
        <v>11000000</v>
      </c>
      <c r="B11" s="57" t="s">
        <v>7</v>
      </c>
      <c r="C11" s="102">
        <f>C12+C13</f>
        <v>139945.162</v>
      </c>
      <c r="D11" s="102">
        <f>D12+D13</f>
        <v>138009.44100000002</v>
      </c>
      <c r="E11" s="101">
        <f aca="true" t="shared" si="0" ref="E11:E51">SUM(D11-C11)</f>
        <v>-1935.7209999999905</v>
      </c>
      <c r="F11" s="116">
        <f aca="true" t="shared" si="1" ref="F11:F51">SUM(E11/C11*100)</f>
        <v>-1.3831996564482811</v>
      </c>
      <c r="G11" s="102"/>
      <c r="H11" s="102"/>
      <c r="I11" s="101"/>
      <c r="J11" s="111"/>
    </row>
    <row r="12" spans="1:10" ht="20.25">
      <c r="A12" s="54">
        <v>11010000</v>
      </c>
      <c r="B12" s="57" t="s">
        <v>231</v>
      </c>
      <c r="C12" s="102">
        <v>139315.481</v>
      </c>
      <c r="D12" s="102">
        <v>137561.839</v>
      </c>
      <c r="E12" s="101">
        <f t="shared" si="0"/>
        <v>-1753.6419999999925</v>
      </c>
      <c r="F12" s="116">
        <f t="shared" si="1"/>
        <v>-1.2587560172153391</v>
      </c>
      <c r="G12" s="102"/>
      <c r="H12" s="102"/>
      <c r="I12" s="101"/>
      <c r="J12" s="111"/>
    </row>
    <row r="13" spans="1:10" ht="20.25">
      <c r="A13" s="56">
        <v>11020000</v>
      </c>
      <c r="B13" s="58" t="s">
        <v>275</v>
      </c>
      <c r="C13" s="102">
        <f>C14+C15</f>
        <v>629.681</v>
      </c>
      <c r="D13" s="102">
        <f>D14+D15</f>
        <v>447.602</v>
      </c>
      <c r="E13" s="101">
        <f t="shared" si="0"/>
        <v>-182.07900000000006</v>
      </c>
      <c r="F13" s="116">
        <f t="shared" si="1"/>
        <v>-28.916070200625406</v>
      </c>
      <c r="G13" s="102"/>
      <c r="H13" s="102"/>
      <c r="I13" s="101"/>
      <c r="J13" s="111"/>
    </row>
    <row r="14" spans="1:10" s="125" customFormat="1" ht="37.5">
      <c r="A14" s="128">
        <v>11020200</v>
      </c>
      <c r="B14" s="129" t="s">
        <v>232</v>
      </c>
      <c r="C14" s="102">
        <v>443.546</v>
      </c>
      <c r="D14" s="126">
        <v>307.904</v>
      </c>
      <c r="E14" s="101">
        <f t="shared" si="0"/>
        <v>-135.642</v>
      </c>
      <c r="F14" s="116">
        <f t="shared" si="1"/>
        <v>-30.581270037380566</v>
      </c>
      <c r="G14" s="124"/>
      <c r="H14" s="124"/>
      <c r="I14" s="101"/>
      <c r="J14" s="111"/>
    </row>
    <row r="15" spans="1:10" s="125" customFormat="1" ht="37.5">
      <c r="A15" s="128">
        <v>11023200</v>
      </c>
      <c r="B15" s="129" t="s">
        <v>276</v>
      </c>
      <c r="C15" s="102">
        <v>186.135</v>
      </c>
      <c r="D15" s="126">
        <v>139.698</v>
      </c>
      <c r="E15" s="101">
        <f t="shared" si="0"/>
        <v>-46.43699999999998</v>
      </c>
      <c r="F15" s="116">
        <f t="shared" si="1"/>
        <v>-24.94802159722781</v>
      </c>
      <c r="G15" s="124"/>
      <c r="H15" s="124"/>
      <c r="I15" s="101"/>
      <c r="J15" s="111"/>
    </row>
    <row r="16" spans="1:10" ht="20.25">
      <c r="A16" s="56">
        <v>12000000</v>
      </c>
      <c r="B16" s="58" t="s">
        <v>8</v>
      </c>
      <c r="C16" s="102"/>
      <c r="D16" s="102"/>
      <c r="E16" s="101"/>
      <c r="F16" s="116"/>
      <c r="G16" s="102">
        <v>662.425</v>
      </c>
      <c r="H16" s="102">
        <v>176.556</v>
      </c>
      <c r="I16" s="101">
        <f aca="true" t="shared" si="2" ref="I16:I49">SUM(H16-G16)</f>
        <v>-485.8689999999999</v>
      </c>
      <c r="J16" s="111">
        <f>I16/G16*100</f>
        <v>-73.34702041740574</v>
      </c>
    </row>
    <row r="17" spans="1:10" ht="20.25">
      <c r="A17" s="54">
        <v>12030000</v>
      </c>
      <c r="B17" s="57" t="s">
        <v>233</v>
      </c>
      <c r="C17" s="102"/>
      <c r="D17" s="102"/>
      <c r="E17" s="101"/>
      <c r="F17" s="116"/>
      <c r="G17" s="102">
        <v>658.44</v>
      </c>
      <c r="H17" s="102">
        <v>180.122</v>
      </c>
      <c r="I17" s="101">
        <f t="shared" si="2"/>
        <v>-478.31800000000004</v>
      </c>
      <c r="J17" s="111">
        <f>I17/G17*100</f>
        <v>-72.64412854626086</v>
      </c>
    </row>
    <row r="18" spans="1:10" ht="20.25">
      <c r="A18" s="54">
        <v>13000000</v>
      </c>
      <c r="B18" s="57" t="s">
        <v>234</v>
      </c>
      <c r="C18" s="102">
        <v>33734.56</v>
      </c>
      <c r="D18" s="102">
        <v>34639.226</v>
      </c>
      <c r="E18" s="101">
        <f t="shared" si="0"/>
        <v>904.6660000000047</v>
      </c>
      <c r="F18" s="116">
        <f t="shared" si="1"/>
        <v>2.681718688490393</v>
      </c>
      <c r="G18" s="102"/>
      <c r="H18" s="102"/>
      <c r="I18" s="101"/>
      <c r="J18" s="111"/>
    </row>
    <row r="19" spans="1:10" ht="20.25">
      <c r="A19" s="54">
        <v>13050000</v>
      </c>
      <c r="B19" s="57" t="s">
        <v>9</v>
      </c>
      <c r="C19" s="102">
        <v>33731.092</v>
      </c>
      <c r="D19" s="102">
        <v>34631.831</v>
      </c>
      <c r="E19" s="101">
        <f t="shared" si="0"/>
        <v>900.7390000000014</v>
      </c>
      <c r="F19" s="116">
        <f t="shared" si="1"/>
        <v>2.6703523265715843</v>
      </c>
      <c r="G19" s="102"/>
      <c r="H19" s="102"/>
      <c r="I19" s="101"/>
      <c r="J19" s="111"/>
    </row>
    <row r="20" spans="1:10" ht="20.25">
      <c r="A20" s="54">
        <v>18000000</v>
      </c>
      <c r="B20" s="57" t="s">
        <v>10</v>
      </c>
      <c r="C20" s="102">
        <f>C22+C23</f>
        <v>2151.795</v>
      </c>
      <c r="D20" s="102">
        <f>D22+D23</f>
        <v>2014.358</v>
      </c>
      <c r="E20" s="101">
        <f t="shared" si="0"/>
        <v>-137.43700000000013</v>
      </c>
      <c r="F20" s="116">
        <f t="shared" si="1"/>
        <v>-6.387086130416704</v>
      </c>
      <c r="G20" s="126">
        <f>G21+G23+G25</f>
        <v>22332.732</v>
      </c>
      <c r="H20" s="126">
        <v>26616.331</v>
      </c>
      <c r="I20" s="101">
        <f t="shared" si="2"/>
        <v>4283.598999999998</v>
      </c>
      <c r="J20" s="111">
        <f>I20/G20*100</f>
        <v>19.180810480329942</v>
      </c>
    </row>
    <row r="21" spans="1:10" ht="20.25">
      <c r="A21" s="54">
        <v>18010000</v>
      </c>
      <c r="B21" s="57" t="s">
        <v>290</v>
      </c>
      <c r="C21" s="102"/>
      <c r="D21" s="102"/>
      <c r="E21" s="101"/>
      <c r="F21" s="116"/>
      <c r="G21" s="126">
        <v>18.352</v>
      </c>
      <c r="H21" s="126">
        <v>50.644</v>
      </c>
      <c r="I21" s="101">
        <f t="shared" si="2"/>
        <v>32.292</v>
      </c>
      <c r="J21" s="111" t="s">
        <v>294</v>
      </c>
    </row>
    <row r="22" spans="1:10" ht="20.25">
      <c r="A22" s="54">
        <v>18030000</v>
      </c>
      <c r="B22" s="57" t="s">
        <v>289</v>
      </c>
      <c r="C22" s="102">
        <v>39.598</v>
      </c>
      <c r="D22" s="102">
        <v>36.133</v>
      </c>
      <c r="E22" s="101">
        <f t="shared" si="0"/>
        <v>-3.4649999999999963</v>
      </c>
      <c r="F22" s="116">
        <f t="shared" si="1"/>
        <v>-8.750441941512188</v>
      </c>
      <c r="G22" s="126"/>
      <c r="H22" s="126"/>
      <c r="I22" s="101"/>
      <c r="J22" s="111"/>
    </row>
    <row r="23" spans="1:10" ht="20.25">
      <c r="A23" s="54">
        <v>18040000</v>
      </c>
      <c r="B23" s="57" t="s">
        <v>235</v>
      </c>
      <c r="C23" s="102">
        <v>2112.197</v>
      </c>
      <c r="D23" s="102">
        <v>1978.225</v>
      </c>
      <c r="E23" s="101">
        <f t="shared" si="0"/>
        <v>-133.9720000000002</v>
      </c>
      <c r="F23" s="116">
        <f t="shared" si="1"/>
        <v>-6.342779579745648</v>
      </c>
      <c r="G23" s="102">
        <f>SUM(G24)</f>
        <v>130.529</v>
      </c>
      <c r="H23" s="102">
        <v>134.483</v>
      </c>
      <c r="I23" s="101">
        <f t="shared" si="2"/>
        <v>3.9540000000000077</v>
      </c>
      <c r="J23" s="111">
        <f>I23/G23*100</f>
        <v>3.0292118992714325</v>
      </c>
    </row>
    <row r="24" spans="1:10" ht="58.5" customHeight="1">
      <c r="A24" s="54">
        <v>18041500</v>
      </c>
      <c r="B24" s="57" t="s">
        <v>236</v>
      </c>
      <c r="C24" s="102"/>
      <c r="D24" s="102"/>
      <c r="E24" s="101"/>
      <c r="F24" s="116"/>
      <c r="G24" s="102">
        <v>130.529</v>
      </c>
      <c r="H24" s="102">
        <v>134.483</v>
      </c>
      <c r="I24" s="101">
        <f t="shared" si="2"/>
        <v>3.9540000000000077</v>
      </c>
      <c r="J24" s="111">
        <f>I24/G24*100</f>
        <v>3.0292118992714325</v>
      </c>
    </row>
    <row r="25" spans="1:10" ht="20.25">
      <c r="A25" s="54">
        <v>18050000</v>
      </c>
      <c r="B25" s="57" t="s">
        <v>237</v>
      </c>
      <c r="C25" s="102"/>
      <c r="D25" s="102"/>
      <c r="E25" s="101"/>
      <c r="F25" s="116"/>
      <c r="G25" s="102">
        <v>22183.851</v>
      </c>
      <c r="H25" s="102">
        <v>26431.204</v>
      </c>
      <c r="I25" s="101">
        <f t="shared" si="2"/>
        <v>4247.353000000003</v>
      </c>
      <c r="J25" s="111">
        <f>I25/G25*100</f>
        <v>19.14614824991388</v>
      </c>
    </row>
    <row r="26" spans="1:10" ht="20.25">
      <c r="A26" s="54">
        <v>19000000</v>
      </c>
      <c r="B26" s="57" t="s">
        <v>238</v>
      </c>
      <c r="C26" s="102">
        <v>0.414</v>
      </c>
      <c r="D26" s="102">
        <v>0.329</v>
      </c>
      <c r="E26" s="101">
        <f t="shared" si="0"/>
        <v>-0.08499999999999996</v>
      </c>
      <c r="F26" s="116">
        <f t="shared" si="1"/>
        <v>-20.531400966183565</v>
      </c>
      <c r="G26" s="102">
        <v>425.727</v>
      </c>
      <c r="H26" s="102">
        <v>281.399</v>
      </c>
      <c r="I26" s="101">
        <f t="shared" si="2"/>
        <v>-144.32799999999997</v>
      </c>
      <c r="J26" s="111">
        <f>I26/G26*100</f>
        <v>-33.90153783997726</v>
      </c>
    </row>
    <row r="27" spans="1:10" ht="20.25">
      <c r="A27" s="54">
        <v>19010000</v>
      </c>
      <c r="B27" s="57" t="s">
        <v>239</v>
      </c>
      <c r="C27" s="102"/>
      <c r="D27" s="102"/>
      <c r="E27" s="101"/>
      <c r="F27" s="116"/>
      <c r="G27" s="102">
        <v>425.878</v>
      </c>
      <c r="H27" s="102">
        <v>281.451</v>
      </c>
      <c r="I27" s="101">
        <f t="shared" si="2"/>
        <v>-144.42699999999996</v>
      </c>
      <c r="J27" s="111">
        <f>I27/G27*100</f>
        <v>-33.912763749242735</v>
      </c>
    </row>
    <row r="28" spans="1:10" ht="20.25">
      <c r="A28" s="54">
        <v>19040000</v>
      </c>
      <c r="B28" s="57" t="s">
        <v>11</v>
      </c>
      <c r="C28" s="102">
        <v>0.414</v>
      </c>
      <c r="D28" s="102">
        <v>0.329</v>
      </c>
      <c r="E28" s="101">
        <f t="shared" si="0"/>
        <v>-0.08499999999999996</v>
      </c>
      <c r="F28" s="116">
        <f t="shared" si="1"/>
        <v>-20.531400966183565</v>
      </c>
      <c r="G28" s="102"/>
      <c r="H28" s="102"/>
      <c r="I28" s="101"/>
      <c r="J28" s="111"/>
    </row>
    <row r="29" spans="1:11" s="7" customFormat="1" ht="20.25">
      <c r="A29" s="81">
        <v>20000000</v>
      </c>
      <c r="B29" s="82" t="s">
        <v>12</v>
      </c>
      <c r="C29" s="103">
        <f>C30+C35+C38</f>
        <v>2013.351</v>
      </c>
      <c r="D29" s="103">
        <f>D30+D35+D38</f>
        <v>3211.4719999999998</v>
      </c>
      <c r="E29" s="101">
        <f t="shared" si="0"/>
        <v>1198.1209999999996</v>
      </c>
      <c r="F29" s="116">
        <f t="shared" si="1"/>
        <v>59.50879901219408</v>
      </c>
      <c r="G29" s="103">
        <f>G30+G38+G44</f>
        <v>9592.179</v>
      </c>
      <c r="H29" s="103">
        <f>H30+H38+H44</f>
        <v>9434.812</v>
      </c>
      <c r="I29" s="101">
        <f t="shared" si="2"/>
        <v>-157.3670000000002</v>
      </c>
      <c r="J29" s="111">
        <f>I29/G29*100</f>
        <v>-1.6405761402075607</v>
      </c>
      <c r="K29" s="83"/>
    </row>
    <row r="30" spans="1:10" ht="20.25">
      <c r="A30" s="54">
        <v>21000000</v>
      </c>
      <c r="B30" s="57" t="s">
        <v>13</v>
      </c>
      <c r="C30" s="102">
        <f>C31+C32</f>
        <v>-1815.368</v>
      </c>
      <c r="D30" s="102">
        <f>D31+D32</f>
        <v>108.776</v>
      </c>
      <c r="E30" s="101">
        <f t="shared" si="0"/>
        <v>1924.144</v>
      </c>
      <c r="F30" s="116">
        <f t="shared" si="1"/>
        <v>-105.99195314668981</v>
      </c>
      <c r="G30" s="102"/>
      <c r="H30" s="102"/>
      <c r="I30" s="101"/>
      <c r="J30" s="111"/>
    </row>
    <row r="31" spans="1:10" ht="37.5">
      <c r="A31" s="54">
        <v>21010300</v>
      </c>
      <c r="B31" s="57" t="s">
        <v>240</v>
      </c>
      <c r="C31" s="102">
        <v>-38.495</v>
      </c>
      <c r="D31" s="102">
        <v>1.69</v>
      </c>
      <c r="E31" s="101">
        <f t="shared" si="0"/>
        <v>40.184999999999995</v>
      </c>
      <c r="F31" s="116">
        <f t="shared" si="1"/>
        <v>-104.39018054292765</v>
      </c>
      <c r="G31" s="102"/>
      <c r="H31" s="102"/>
      <c r="I31" s="101"/>
      <c r="J31" s="111"/>
    </row>
    <row r="32" spans="1:10" ht="20.25">
      <c r="A32" s="54">
        <v>21080000</v>
      </c>
      <c r="B32" s="57" t="s">
        <v>14</v>
      </c>
      <c r="C32" s="102">
        <v>-1776.873</v>
      </c>
      <c r="D32" s="102">
        <v>107.086</v>
      </c>
      <c r="E32" s="101">
        <f t="shared" si="0"/>
        <v>1883.959</v>
      </c>
      <c r="F32" s="116">
        <f t="shared" si="1"/>
        <v>-106.02665469057158</v>
      </c>
      <c r="G32" s="102"/>
      <c r="H32" s="102"/>
      <c r="I32" s="101"/>
      <c r="J32" s="111"/>
    </row>
    <row r="33" spans="1:10" ht="20.25">
      <c r="A33" s="54">
        <v>21081100</v>
      </c>
      <c r="B33" s="57" t="s">
        <v>15</v>
      </c>
      <c r="C33" s="102">
        <v>-1779.43</v>
      </c>
      <c r="D33" s="102">
        <v>101.004</v>
      </c>
      <c r="E33" s="101">
        <f t="shared" si="0"/>
        <v>1880.434</v>
      </c>
      <c r="F33" s="116">
        <f t="shared" si="1"/>
        <v>-105.67619968192061</v>
      </c>
      <c r="G33" s="102"/>
      <c r="H33" s="102"/>
      <c r="I33" s="101"/>
      <c r="J33" s="111"/>
    </row>
    <row r="34" spans="1:10" ht="20.25">
      <c r="A34" s="54">
        <v>21110000</v>
      </c>
      <c r="B34" s="57" t="s">
        <v>21</v>
      </c>
      <c r="C34" s="102"/>
      <c r="D34" s="102"/>
      <c r="E34" s="101"/>
      <c r="F34" s="116"/>
      <c r="G34" s="102"/>
      <c r="H34" s="102"/>
      <c r="I34" s="101"/>
      <c r="J34" s="111"/>
    </row>
    <row r="35" spans="1:10" ht="20.25" customHeight="1">
      <c r="A35" s="54">
        <v>22000000</v>
      </c>
      <c r="B35" s="57" t="s">
        <v>241</v>
      </c>
      <c r="C35" s="102">
        <v>2451.657</v>
      </c>
      <c r="D35" s="102">
        <f>D36+D37</f>
        <v>1935.012</v>
      </c>
      <c r="E35" s="101">
        <f t="shared" si="0"/>
        <v>-516.6450000000002</v>
      </c>
      <c r="F35" s="116">
        <f t="shared" si="1"/>
        <v>-21.073298589484587</v>
      </c>
      <c r="G35" s="102"/>
      <c r="H35" s="102"/>
      <c r="I35" s="101"/>
      <c r="J35" s="111"/>
    </row>
    <row r="36" spans="1:10" ht="41.25" customHeight="1">
      <c r="A36" s="54">
        <v>22080400</v>
      </c>
      <c r="B36" s="57" t="s">
        <v>242</v>
      </c>
      <c r="C36" s="102">
        <v>2328.59</v>
      </c>
      <c r="D36" s="102">
        <v>1806.951</v>
      </c>
      <c r="E36" s="101">
        <f t="shared" si="0"/>
        <v>-521.6390000000001</v>
      </c>
      <c r="F36" s="116">
        <f t="shared" si="1"/>
        <v>-22.401496184386264</v>
      </c>
      <c r="G36" s="102"/>
      <c r="H36" s="102"/>
      <c r="I36" s="101"/>
      <c r="J36" s="111"/>
    </row>
    <row r="37" spans="1:10" ht="20.25">
      <c r="A37" s="54">
        <v>22090000</v>
      </c>
      <c r="B37" s="57" t="s">
        <v>16</v>
      </c>
      <c r="C37" s="102">
        <v>63.171</v>
      </c>
      <c r="D37" s="102">
        <v>128.061</v>
      </c>
      <c r="E37" s="101">
        <f t="shared" si="0"/>
        <v>64.89000000000001</v>
      </c>
      <c r="F37" s="116">
        <f t="shared" si="1"/>
        <v>102.72118535403906</v>
      </c>
      <c r="G37" s="102"/>
      <c r="H37" s="102"/>
      <c r="I37" s="101"/>
      <c r="J37" s="111"/>
    </row>
    <row r="38" spans="1:10" ht="20.25">
      <c r="A38" s="54">
        <v>24000000</v>
      </c>
      <c r="B38" s="57" t="s">
        <v>17</v>
      </c>
      <c r="C38" s="102">
        <v>1377.062</v>
      </c>
      <c r="D38" s="102">
        <v>1167.684</v>
      </c>
      <c r="E38" s="101">
        <f t="shared" si="0"/>
        <v>-209.37799999999993</v>
      </c>
      <c r="F38" s="116">
        <f t="shared" si="1"/>
        <v>-15.204689403962925</v>
      </c>
      <c r="G38" s="102">
        <f>G39+G42+G43</f>
        <v>78.784</v>
      </c>
      <c r="H38" s="102">
        <f>H39+H42+H43</f>
        <v>164.709</v>
      </c>
      <c r="I38" s="101">
        <f t="shared" si="2"/>
        <v>85.925</v>
      </c>
      <c r="J38" s="111">
        <f>I38/G38*100</f>
        <v>109.064023151909</v>
      </c>
    </row>
    <row r="39" spans="1:10" ht="20.25">
      <c r="A39" s="54">
        <v>24060000</v>
      </c>
      <c r="B39" s="57" t="s">
        <v>14</v>
      </c>
      <c r="C39" s="102">
        <v>1375.472</v>
      </c>
      <c r="D39" s="102">
        <v>1167.684</v>
      </c>
      <c r="E39" s="101">
        <f t="shared" si="0"/>
        <v>-207.788</v>
      </c>
      <c r="F39" s="116">
        <f t="shared" si="1"/>
        <v>-15.106668838042506</v>
      </c>
      <c r="G39" s="102">
        <f>G41</f>
        <v>10.069</v>
      </c>
      <c r="H39" s="102">
        <f>H41</f>
        <v>96.944</v>
      </c>
      <c r="I39" s="101">
        <f t="shared" si="2"/>
        <v>86.875</v>
      </c>
      <c r="J39" s="111" t="s">
        <v>291</v>
      </c>
    </row>
    <row r="40" spans="1:10" ht="20.25">
      <c r="A40" s="54">
        <v>24060300</v>
      </c>
      <c r="B40" s="57" t="s">
        <v>14</v>
      </c>
      <c r="C40" s="102">
        <v>1375.472</v>
      </c>
      <c r="D40" s="102">
        <v>1156.528</v>
      </c>
      <c r="E40" s="101">
        <f t="shared" si="0"/>
        <v>-218.94399999999996</v>
      </c>
      <c r="F40" s="116">
        <f t="shared" si="1"/>
        <v>-15.917735875394042</v>
      </c>
      <c r="G40" s="102"/>
      <c r="H40" s="102"/>
      <c r="I40" s="101"/>
      <c r="J40" s="111"/>
    </row>
    <row r="41" spans="1:10" ht="56.25">
      <c r="A41" s="54">
        <v>24062100</v>
      </c>
      <c r="B41" s="57" t="s">
        <v>243</v>
      </c>
      <c r="C41" s="102"/>
      <c r="D41" s="102"/>
      <c r="E41" s="101"/>
      <c r="F41" s="116"/>
      <c r="G41" s="102">
        <v>10.069</v>
      </c>
      <c r="H41" s="102">
        <v>96.944</v>
      </c>
      <c r="I41" s="101">
        <f t="shared" si="2"/>
        <v>86.875</v>
      </c>
      <c r="J41" s="111" t="s">
        <v>291</v>
      </c>
    </row>
    <row r="42" spans="1:10" ht="56.25">
      <c r="A42" s="54">
        <v>24110900</v>
      </c>
      <c r="B42" s="57" t="s">
        <v>244</v>
      </c>
      <c r="C42" s="102"/>
      <c r="D42" s="102"/>
      <c r="E42" s="101"/>
      <c r="F42" s="116"/>
      <c r="G42" s="102">
        <v>3.962</v>
      </c>
      <c r="H42" s="102">
        <v>5.793</v>
      </c>
      <c r="I42" s="101">
        <f t="shared" si="2"/>
        <v>1.831</v>
      </c>
      <c r="J42" s="111">
        <f>I42/G42*100</f>
        <v>46.214033316506814</v>
      </c>
    </row>
    <row r="43" spans="1:10" ht="37.5">
      <c r="A43" s="54">
        <v>24170000</v>
      </c>
      <c r="B43" s="57" t="s">
        <v>277</v>
      </c>
      <c r="C43" s="102"/>
      <c r="D43" s="102"/>
      <c r="E43" s="101"/>
      <c r="F43" s="116"/>
      <c r="G43" s="102">
        <v>64.753</v>
      </c>
      <c r="H43" s="102">
        <v>61.972</v>
      </c>
      <c r="I43" s="101">
        <f t="shared" si="2"/>
        <v>-2.780999999999999</v>
      </c>
      <c r="J43" s="111">
        <f>I43/G43*100</f>
        <v>-4.2947817089555675</v>
      </c>
    </row>
    <row r="44" spans="1:10" ht="20.25">
      <c r="A44" s="54">
        <v>25000000</v>
      </c>
      <c r="B44" s="57" t="s">
        <v>18</v>
      </c>
      <c r="C44" s="102"/>
      <c r="D44" s="102"/>
      <c r="E44" s="101"/>
      <c r="F44" s="116"/>
      <c r="G44" s="102">
        <v>9513.395</v>
      </c>
      <c r="H44" s="102">
        <v>9270.103</v>
      </c>
      <c r="I44" s="101">
        <f t="shared" si="2"/>
        <v>-243.29200000000128</v>
      </c>
      <c r="J44" s="111">
        <f>I44/G44*100</f>
        <v>-2.557362539871426</v>
      </c>
    </row>
    <row r="45" spans="1:10" s="7" customFormat="1" ht="20.25">
      <c r="A45" s="81">
        <v>30000000</v>
      </c>
      <c r="B45" s="82" t="s">
        <v>19</v>
      </c>
      <c r="C45" s="103">
        <v>12.906</v>
      </c>
      <c r="D45" s="103">
        <v>19.025</v>
      </c>
      <c r="E45" s="101">
        <f t="shared" si="0"/>
        <v>6.118999999999998</v>
      </c>
      <c r="F45" s="116">
        <f t="shared" si="1"/>
        <v>47.412056407872285</v>
      </c>
      <c r="G45" s="103">
        <f>G47+G48</f>
        <v>2698.511</v>
      </c>
      <c r="H45" s="103">
        <f>H47+H48</f>
        <v>3229.1220000000003</v>
      </c>
      <c r="I45" s="101">
        <f t="shared" si="2"/>
        <v>530.6110000000003</v>
      </c>
      <c r="J45" s="111">
        <f>I45/G45*100</f>
        <v>19.663103096485447</v>
      </c>
    </row>
    <row r="46" spans="1:10" s="7" customFormat="1" ht="81" customHeight="1">
      <c r="A46" s="54">
        <v>31010200</v>
      </c>
      <c r="B46" s="57" t="s">
        <v>245</v>
      </c>
      <c r="C46" s="104">
        <v>12.828</v>
      </c>
      <c r="D46" s="104">
        <v>18.601</v>
      </c>
      <c r="E46" s="101">
        <f t="shared" si="0"/>
        <v>5.773</v>
      </c>
      <c r="F46" s="116">
        <f t="shared" si="1"/>
        <v>45.00311817898348</v>
      </c>
      <c r="G46" s="104"/>
      <c r="H46" s="104"/>
      <c r="I46" s="101"/>
      <c r="J46" s="111"/>
    </row>
    <row r="47" spans="1:10" ht="37.5">
      <c r="A47" s="54">
        <v>31030000</v>
      </c>
      <c r="B47" s="57" t="s">
        <v>247</v>
      </c>
      <c r="C47" s="102"/>
      <c r="D47" s="102"/>
      <c r="E47" s="101"/>
      <c r="F47" s="116"/>
      <c r="G47" s="102">
        <v>2245</v>
      </c>
      <c r="H47" s="102">
        <v>1200</v>
      </c>
      <c r="I47" s="101">
        <f t="shared" si="2"/>
        <v>-1045</v>
      </c>
      <c r="J47" s="111">
        <f>I47/G47*100</f>
        <v>-46.5478841870824</v>
      </c>
    </row>
    <row r="48" spans="1:10" ht="20.25">
      <c r="A48" s="54">
        <v>33010000</v>
      </c>
      <c r="B48" s="57" t="s">
        <v>246</v>
      </c>
      <c r="C48" s="102"/>
      <c r="D48" s="102"/>
      <c r="E48" s="101"/>
      <c r="F48" s="116"/>
      <c r="G48" s="102">
        <v>453.511</v>
      </c>
      <c r="H48" s="102">
        <v>2029.122</v>
      </c>
      <c r="I48" s="101">
        <f t="shared" si="2"/>
        <v>1575.611</v>
      </c>
      <c r="J48" s="111" t="s">
        <v>292</v>
      </c>
    </row>
    <row r="49" spans="1:10" s="7" customFormat="1" ht="20.25">
      <c r="A49" s="55"/>
      <c r="B49" s="82" t="s">
        <v>268</v>
      </c>
      <c r="C49" s="103">
        <f>SUM(C10+C29+C45)</f>
        <v>177855.773</v>
      </c>
      <c r="D49" s="103">
        <f>SUM(D10+D29+D45)</f>
        <v>177893.85100000002</v>
      </c>
      <c r="E49" s="101">
        <f t="shared" si="0"/>
        <v>38.07800000003772</v>
      </c>
      <c r="F49" s="116">
        <f t="shared" si="1"/>
        <v>0.021409482165101114</v>
      </c>
      <c r="G49" s="103">
        <f>G10+G29+G45</f>
        <v>35711.57399999999</v>
      </c>
      <c r="H49" s="103">
        <f>H10+H29+H45</f>
        <v>39738.22</v>
      </c>
      <c r="I49" s="101">
        <f t="shared" si="2"/>
        <v>4026.646000000008</v>
      </c>
      <c r="J49" s="111">
        <f>I49/G49*100</f>
        <v>11.275464923500737</v>
      </c>
    </row>
    <row r="50" spans="1:10" ht="21" thickBot="1">
      <c r="A50" s="61">
        <v>40000000</v>
      </c>
      <c r="B50" s="62" t="s">
        <v>20</v>
      </c>
      <c r="C50" s="105">
        <v>157067.686</v>
      </c>
      <c r="D50" s="127">
        <v>177916.993</v>
      </c>
      <c r="E50" s="101">
        <f t="shared" si="0"/>
        <v>20849.307</v>
      </c>
      <c r="F50" s="116">
        <f t="shared" si="1"/>
        <v>13.274090636313316</v>
      </c>
      <c r="G50" s="105">
        <v>3437.737</v>
      </c>
      <c r="H50" s="105">
        <v>13615.85</v>
      </c>
      <c r="I50" s="101">
        <f>SUM(H50-G50)</f>
        <v>10178.113000000001</v>
      </c>
      <c r="J50" s="111" t="s">
        <v>293</v>
      </c>
    </row>
    <row r="51" spans="1:10" s="76" customFormat="1" ht="26.25" thickBot="1">
      <c r="A51" s="63"/>
      <c r="B51" s="64" t="s">
        <v>269</v>
      </c>
      <c r="C51" s="75">
        <f>SUM(C49:C50)</f>
        <v>334923.459</v>
      </c>
      <c r="D51" s="75">
        <f>SUM(D49:D50)</f>
        <v>355810.84400000004</v>
      </c>
      <c r="E51" s="101">
        <f t="shared" si="0"/>
        <v>20887.385000000068</v>
      </c>
      <c r="F51" s="116">
        <f t="shared" si="1"/>
        <v>6.236465209801882</v>
      </c>
      <c r="G51" s="75">
        <f>SUM(G49:G50)</f>
        <v>39149.310999999994</v>
      </c>
      <c r="H51" s="75">
        <f>SUM(H49:H50)</f>
        <v>53354.07</v>
      </c>
      <c r="I51" s="101">
        <f>SUM(H51-G51)</f>
        <v>14204.759000000005</v>
      </c>
      <c r="J51" s="111">
        <f>I51/G51*100</f>
        <v>36.28354787648755</v>
      </c>
    </row>
    <row r="52" spans="1:10" ht="33.75" customHeight="1" thickBot="1">
      <c r="A52" s="148" t="s">
        <v>222</v>
      </c>
      <c r="B52" s="149"/>
      <c r="C52" s="149"/>
      <c r="D52" s="149"/>
      <c r="E52" s="149"/>
      <c r="F52" s="149"/>
      <c r="G52" s="149"/>
      <c r="H52" s="149"/>
      <c r="I52" s="149"/>
      <c r="J52" s="150"/>
    </row>
    <row r="53" spans="1:10" ht="15">
      <c r="A53" s="38"/>
      <c r="B53" s="38"/>
      <c r="C53" s="38"/>
      <c r="D53" s="38"/>
      <c r="E53" s="38"/>
      <c r="F53" s="38"/>
      <c r="G53" s="38"/>
      <c r="H53" s="38"/>
      <c r="I53" s="38"/>
      <c r="J53" s="38"/>
    </row>
    <row r="54" spans="1:12" ht="20.25">
      <c r="A54" s="8" t="s">
        <v>22</v>
      </c>
      <c r="B54" s="9" t="s">
        <v>23</v>
      </c>
      <c r="C54" s="65">
        <f>C55</f>
        <v>13964.872</v>
      </c>
      <c r="D54" s="65">
        <f>D55</f>
        <v>12959.702</v>
      </c>
      <c r="E54" s="65">
        <f>SUM(D54-C54)</f>
        <v>-1005.1700000000001</v>
      </c>
      <c r="F54" s="44">
        <f>(E54/C54)*100</f>
        <v>-7.197846138510973</v>
      </c>
      <c r="G54" s="65">
        <f>G55</f>
        <v>643.284</v>
      </c>
      <c r="H54" s="65">
        <f>H55</f>
        <v>32.498</v>
      </c>
      <c r="I54" s="65">
        <f>SUM(H54-G54)</f>
        <v>-610.786</v>
      </c>
      <c r="J54" s="44">
        <f>(I54/G54)*100</f>
        <v>-94.94811001050857</v>
      </c>
      <c r="L54" s="98"/>
    </row>
    <row r="55" spans="1:12" ht="20.25">
      <c r="A55" s="10" t="s">
        <v>24</v>
      </c>
      <c r="B55" s="11" t="s">
        <v>25</v>
      </c>
      <c r="C55" s="45">
        <v>13964.872</v>
      </c>
      <c r="D55" s="45">
        <v>12959.702</v>
      </c>
      <c r="E55" s="112">
        <f aca="true" t="shared" si="3" ref="E55:E123">SUM(D55-C55)</f>
        <v>-1005.1700000000001</v>
      </c>
      <c r="F55" s="46">
        <f aca="true" t="shared" si="4" ref="F55:F123">(E55/C55)*100</f>
        <v>-7.197846138510973</v>
      </c>
      <c r="G55" s="45">
        <v>643.284</v>
      </c>
      <c r="H55" s="45">
        <v>32.498</v>
      </c>
      <c r="I55" s="65">
        <f>SUM(H55-G55)</f>
        <v>-610.786</v>
      </c>
      <c r="J55" s="44">
        <f>(I55/G55)*100</f>
        <v>-94.94811001050857</v>
      </c>
      <c r="L55" s="98"/>
    </row>
    <row r="56" spans="1:12" ht="40.5">
      <c r="A56" s="12" t="s">
        <v>26</v>
      </c>
      <c r="B56" s="13" t="s">
        <v>27</v>
      </c>
      <c r="C56" s="66">
        <f>C57</f>
        <v>167.725</v>
      </c>
      <c r="D56" s="66">
        <f>D57</f>
        <v>169.444</v>
      </c>
      <c r="E56" s="65">
        <f t="shared" si="3"/>
        <v>1.718999999999994</v>
      </c>
      <c r="F56" s="44">
        <f t="shared" si="4"/>
        <v>1.0248919362050941</v>
      </c>
      <c r="G56" s="66"/>
      <c r="H56" s="66"/>
      <c r="I56" s="65"/>
      <c r="J56" s="44"/>
      <c r="L56" s="98"/>
    </row>
    <row r="57" spans="1:12" ht="18.75">
      <c r="A57" s="14" t="s">
        <v>28</v>
      </c>
      <c r="B57" s="15" t="s">
        <v>29</v>
      </c>
      <c r="C57" s="45">
        <v>167.725</v>
      </c>
      <c r="D57" s="45">
        <v>169.444</v>
      </c>
      <c r="E57" s="112">
        <f t="shared" si="3"/>
        <v>1.718999999999994</v>
      </c>
      <c r="F57" s="46">
        <f t="shared" si="4"/>
        <v>1.0248919362050941</v>
      </c>
      <c r="G57" s="45"/>
      <c r="H57" s="45"/>
      <c r="I57" s="112"/>
      <c r="J57" s="46"/>
      <c r="L57" s="98"/>
    </row>
    <row r="58" spans="1:12" ht="20.25">
      <c r="A58" s="12" t="s">
        <v>30</v>
      </c>
      <c r="B58" s="16" t="s">
        <v>31</v>
      </c>
      <c r="C58" s="66">
        <f>SUM(C59:C70)</f>
        <v>115197.722</v>
      </c>
      <c r="D58" s="66">
        <f>SUM(D59:D70)</f>
        <v>113213.01</v>
      </c>
      <c r="E58" s="65">
        <f t="shared" si="3"/>
        <v>-1984.7119999999995</v>
      </c>
      <c r="F58" s="44">
        <f t="shared" si="4"/>
        <v>-1.7228743464215375</v>
      </c>
      <c r="G58" s="66">
        <f>SUM(G59:G70)</f>
        <v>9218.446999999998</v>
      </c>
      <c r="H58" s="66">
        <f>SUM(H59:H70)</f>
        <v>3713.8579999999997</v>
      </c>
      <c r="I58" s="65">
        <f>SUM(H58-G58)</f>
        <v>-5504.588999999998</v>
      </c>
      <c r="J58" s="44">
        <f>(I58/G58)*100</f>
        <v>-59.71275855900673</v>
      </c>
      <c r="L58" s="98"/>
    </row>
    <row r="59" spans="1:12" ht="20.25">
      <c r="A59" s="14" t="s">
        <v>32</v>
      </c>
      <c r="B59" s="11" t="s">
        <v>33</v>
      </c>
      <c r="C59" s="45">
        <v>39812.341</v>
      </c>
      <c r="D59" s="130">
        <v>39561.981</v>
      </c>
      <c r="E59" s="112">
        <f t="shared" si="3"/>
        <v>-250.36000000000058</v>
      </c>
      <c r="F59" s="46">
        <f t="shared" si="4"/>
        <v>-0.6288502351569846</v>
      </c>
      <c r="G59" s="45">
        <v>6401.811</v>
      </c>
      <c r="H59" s="45">
        <v>2320.449</v>
      </c>
      <c r="I59" s="65">
        <f>SUM(H59-G59)</f>
        <v>-4081.3619999999996</v>
      </c>
      <c r="J59" s="44">
        <f>(I59/G59)*100</f>
        <v>-63.75324107506454</v>
      </c>
      <c r="L59" s="98"/>
    </row>
    <row r="60" spans="1:12" ht="37.5">
      <c r="A60" s="14" t="s">
        <v>34</v>
      </c>
      <c r="B60" s="11" t="s">
        <v>35</v>
      </c>
      <c r="C60" s="45">
        <v>65975.367</v>
      </c>
      <c r="D60" s="45">
        <v>64054.49</v>
      </c>
      <c r="E60" s="112">
        <f t="shared" si="3"/>
        <v>-1920.8770000000004</v>
      </c>
      <c r="F60" s="46">
        <f t="shared" si="4"/>
        <v>-2.9115063505444394</v>
      </c>
      <c r="G60" s="45">
        <v>2477.925</v>
      </c>
      <c r="H60" s="45">
        <v>1294.011</v>
      </c>
      <c r="I60" s="65">
        <f>SUM(H60-G60)</f>
        <v>-1183.9140000000002</v>
      </c>
      <c r="J60" s="44">
        <f>(I60/G60)*100</f>
        <v>-47.77844365749569</v>
      </c>
      <c r="L60" s="98"/>
    </row>
    <row r="61" spans="1:12" ht="20.25">
      <c r="A61" s="14" t="s">
        <v>36</v>
      </c>
      <c r="B61" s="11" t="s">
        <v>37</v>
      </c>
      <c r="C61" s="45">
        <v>1128.739</v>
      </c>
      <c r="D61" s="45">
        <v>1073.88</v>
      </c>
      <c r="E61" s="112">
        <f t="shared" si="3"/>
        <v>-54.858999999999924</v>
      </c>
      <c r="F61" s="46">
        <f t="shared" si="4"/>
        <v>-4.860202402858404</v>
      </c>
      <c r="G61" s="45">
        <v>0.198</v>
      </c>
      <c r="H61" s="45">
        <v>0.211</v>
      </c>
      <c r="I61" s="112">
        <f>SUM(H61-G61)</f>
        <v>0.012999999999999984</v>
      </c>
      <c r="J61" s="44">
        <f>(I61/G61)*100</f>
        <v>6.565656565656557</v>
      </c>
      <c r="L61" s="98"/>
    </row>
    <row r="62" spans="1:12" ht="18.75">
      <c r="A62" s="14" t="s">
        <v>38</v>
      </c>
      <c r="B62" s="11" t="s">
        <v>39</v>
      </c>
      <c r="C62" s="45">
        <v>303.271</v>
      </c>
      <c r="D62" s="45">
        <v>438.275</v>
      </c>
      <c r="E62" s="112">
        <f t="shared" si="3"/>
        <v>135.00399999999996</v>
      </c>
      <c r="F62" s="46">
        <f t="shared" si="4"/>
        <v>44.51596097219977</v>
      </c>
      <c r="G62" s="45"/>
      <c r="H62" s="45"/>
      <c r="I62" s="112"/>
      <c r="J62" s="46"/>
      <c r="L62" s="98"/>
    </row>
    <row r="63" spans="1:12" ht="37.5">
      <c r="A63" s="14" t="s">
        <v>40</v>
      </c>
      <c r="B63" s="11" t="s">
        <v>41</v>
      </c>
      <c r="C63" s="45">
        <v>1610.32</v>
      </c>
      <c r="D63" s="45">
        <v>1632.361</v>
      </c>
      <c r="E63" s="112">
        <f t="shared" si="3"/>
        <v>22.041000000000167</v>
      </c>
      <c r="F63" s="46">
        <f t="shared" si="4"/>
        <v>1.3687341646380948</v>
      </c>
      <c r="G63" s="130">
        <v>53.845</v>
      </c>
      <c r="H63" s="130">
        <v>2.436</v>
      </c>
      <c r="I63" s="112">
        <f>SUM(H63-G63)</f>
        <v>-51.409</v>
      </c>
      <c r="J63" s="46">
        <f>(I63/G63)*100</f>
        <v>-95.47590305506547</v>
      </c>
      <c r="L63" s="98"/>
    </row>
    <row r="64" spans="1:12" ht="20.25">
      <c r="A64" s="14" t="s">
        <v>42</v>
      </c>
      <c r="B64" s="11" t="s">
        <v>43</v>
      </c>
      <c r="C64" s="45">
        <v>3760.376</v>
      </c>
      <c r="D64" s="45">
        <v>3768.499</v>
      </c>
      <c r="E64" s="112">
        <f t="shared" si="3"/>
        <v>8.122999999999593</v>
      </c>
      <c r="F64" s="46">
        <f t="shared" si="4"/>
        <v>0.21601563247929442</v>
      </c>
      <c r="G64" s="45">
        <v>59.817</v>
      </c>
      <c r="H64" s="45">
        <v>15.359</v>
      </c>
      <c r="I64" s="112">
        <f>SUM(H64-G64)</f>
        <v>-44.458</v>
      </c>
      <c r="J64" s="44">
        <f>(I64/G64)*100</f>
        <v>-74.32335289299029</v>
      </c>
      <c r="L64" s="98"/>
    </row>
    <row r="65" spans="1:12" ht="20.25">
      <c r="A65" s="14" t="s">
        <v>280</v>
      </c>
      <c r="B65" s="11" t="s">
        <v>281</v>
      </c>
      <c r="C65" s="45">
        <v>153.677</v>
      </c>
      <c r="D65" s="45">
        <v>297.981</v>
      </c>
      <c r="E65" s="112">
        <f>SUM(D65-C65)</f>
        <v>144.304</v>
      </c>
      <c r="F65" s="46"/>
      <c r="G65" s="45"/>
      <c r="H65" s="45"/>
      <c r="I65" s="112"/>
      <c r="J65" s="44"/>
      <c r="L65" s="98"/>
    </row>
    <row r="66" spans="1:12" ht="20.25">
      <c r="A66" s="14" t="s">
        <v>44</v>
      </c>
      <c r="B66" s="11" t="s">
        <v>45</v>
      </c>
      <c r="C66" s="130">
        <v>1122.738</v>
      </c>
      <c r="D66" s="130">
        <v>1105.17</v>
      </c>
      <c r="E66" s="112">
        <f t="shared" si="3"/>
        <v>-17.567999999999984</v>
      </c>
      <c r="F66" s="46">
        <f t="shared" si="4"/>
        <v>-1.5647461829919342</v>
      </c>
      <c r="G66" s="45">
        <v>153.398</v>
      </c>
      <c r="H66" s="130">
        <v>68.636</v>
      </c>
      <c r="I66" s="112">
        <f>SUM(H66-G66)</f>
        <v>-84.762</v>
      </c>
      <c r="J66" s="44">
        <f>(I66/G66)*100</f>
        <v>-55.25626148971955</v>
      </c>
      <c r="L66" s="98"/>
    </row>
    <row r="67" spans="1:12" ht="37.5">
      <c r="A67" s="14" t="s">
        <v>46</v>
      </c>
      <c r="B67" s="11" t="s">
        <v>47</v>
      </c>
      <c r="C67" s="45">
        <v>1109.541</v>
      </c>
      <c r="D67" s="45">
        <v>1113.008</v>
      </c>
      <c r="E67" s="112">
        <f t="shared" si="3"/>
        <v>3.4670000000000982</v>
      </c>
      <c r="F67" s="46">
        <f t="shared" si="4"/>
        <v>0.3124715535523337</v>
      </c>
      <c r="G67" s="130">
        <v>70.989</v>
      </c>
      <c r="H67" s="130">
        <v>11.17</v>
      </c>
      <c r="I67" s="112">
        <f>SUM(H67-G67)</f>
        <v>-59.819</v>
      </c>
      <c r="J67" s="44">
        <f>(I67/G67)*100</f>
        <v>-84.26516784290524</v>
      </c>
      <c r="L67" s="98"/>
    </row>
    <row r="68" spans="1:12" ht="18.75">
      <c r="A68" s="14" t="s">
        <v>48</v>
      </c>
      <c r="B68" s="11" t="s">
        <v>49</v>
      </c>
      <c r="C68" s="45">
        <v>167.052</v>
      </c>
      <c r="D68" s="45">
        <v>149.265</v>
      </c>
      <c r="E68" s="112">
        <f t="shared" si="3"/>
        <v>-17.787000000000006</v>
      </c>
      <c r="F68" s="46">
        <f t="shared" si="4"/>
        <v>-10.647582788592777</v>
      </c>
      <c r="G68" s="45">
        <v>0.464</v>
      </c>
      <c r="H68" s="45">
        <v>1.586</v>
      </c>
      <c r="I68" s="112">
        <f>SUM(H68-G68)</f>
        <v>1.122</v>
      </c>
      <c r="J68" s="46">
        <f>(I68/G68)*100</f>
        <v>241.81034482758622</v>
      </c>
      <c r="L68" s="98"/>
    </row>
    <row r="69" spans="1:12" ht="18.75">
      <c r="A69" s="14" t="s">
        <v>295</v>
      </c>
      <c r="B69" s="11" t="s">
        <v>299</v>
      </c>
      <c r="C69" s="45"/>
      <c r="D69" s="45"/>
      <c r="E69" s="112">
        <f>SUM(D69-C69)</f>
        <v>0</v>
      </c>
      <c r="F69" s="46"/>
      <c r="G69" s="45"/>
      <c r="H69" s="45"/>
      <c r="I69" s="112"/>
      <c r="J69" s="46"/>
      <c r="L69" s="98"/>
    </row>
    <row r="70" spans="1:12" ht="37.5">
      <c r="A70" s="14" t="s">
        <v>50</v>
      </c>
      <c r="B70" s="17" t="s">
        <v>51</v>
      </c>
      <c r="C70" s="45">
        <v>54.3</v>
      </c>
      <c r="D70" s="45">
        <v>18.1</v>
      </c>
      <c r="E70" s="112">
        <f t="shared" si="3"/>
        <v>-36.199999999999996</v>
      </c>
      <c r="F70" s="46"/>
      <c r="G70" s="45"/>
      <c r="H70" s="45"/>
      <c r="I70" s="112"/>
      <c r="J70" s="46"/>
      <c r="L70" s="98"/>
    </row>
    <row r="71" spans="1:12" ht="18.75">
      <c r="A71" s="14"/>
      <c r="B71" s="17"/>
      <c r="C71" s="45"/>
      <c r="D71" s="45"/>
      <c r="E71" s="112"/>
      <c r="F71" s="46"/>
      <c r="G71" s="45"/>
      <c r="H71" s="45"/>
      <c r="I71" s="112"/>
      <c r="J71" s="46"/>
      <c r="L71" s="98"/>
    </row>
    <row r="72" spans="1:12" ht="20.25">
      <c r="A72" s="18" t="s">
        <v>52</v>
      </c>
      <c r="B72" s="13" t="s">
        <v>53</v>
      </c>
      <c r="C72" s="66">
        <f>SUM(C73:C81)</f>
        <v>70490.967</v>
      </c>
      <c r="D72" s="66">
        <f>SUM(D73:D81)</f>
        <v>63291.19299999999</v>
      </c>
      <c r="E72" s="65">
        <f t="shared" si="3"/>
        <v>-7199.774000000012</v>
      </c>
      <c r="F72" s="44">
        <f t="shared" si="4"/>
        <v>-10.213754054473407</v>
      </c>
      <c r="G72" s="66">
        <f>SUM(G73:G81)</f>
        <v>4179.572999999999</v>
      </c>
      <c r="H72" s="66">
        <f>SUM(H73:H81)</f>
        <v>2648.879</v>
      </c>
      <c r="I72" s="65">
        <f aca="true" t="shared" si="5" ref="I72:I77">SUM(H72-G72)</f>
        <v>-1530.6939999999995</v>
      </c>
      <c r="J72" s="44">
        <f aca="true" t="shared" si="6" ref="J72:J77">(I72/G72)*100</f>
        <v>-36.623214859508366</v>
      </c>
      <c r="L72" s="98"/>
    </row>
    <row r="73" spans="1:12" ht="18.75">
      <c r="A73" s="14" t="s">
        <v>54</v>
      </c>
      <c r="B73" s="11" t="s">
        <v>55</v>
      </c>
      <c r="C73" s="45">
        <v>30818.315</v>
      </c>
      <c r="D73" s="45">
        <v>32983.225</v>
      </c>
      <c r="E73" s="112">
        <f t="shared" si="3"/>
        <v>2164.91</v>
      </c>
      <c r="F73" s="46">
        <f t="shared" si="4"/>
        <v>7.024751353213178</v>
      </c>
      <c r="G73" s="45">
        <v>2796.899</v>
      </c>
      <c r="H73" s="45">
        <v>1967.185</v>
      </c>
      <c r="I73" s="112">
        <f t="shared" si="5"/>
        <v>-829.7139999999999</v>
      </c>
      <c r="J73" s="46">
        <f t="shared" si="6"/>
        <v>-29.665497395508382</v>
      </c>
      <c r="L73" s="98"/>
    </row>
    <row r="74" spans="1:12" ht="18.75">
      <c r="A74" s="14" t="s">
        <v>56</v>
      </c>
      <c r="B74" s="11" t="s">
        <v>57</v>
      </c>
      <c r="C74" s="45">
        <v>9171.175</v>
      </c>
      <c r="D74" s="45">
        <v>8424.242</v>
      </c>
      <c r="E74" s="112">
        <f t="shared" si="3"/>
        <v>-746.9329999999991</v>
      </c>
      <c r="F74" s="46">
        <f t="shared" si="4"/>
        <v>-8.144354458398178</v>
      </c>
      <c r="G74" s="45">
        <v>561.425</v>
      </c>
      <c r="H74" s="45">
        <v>353.042</v>
      </c>
      <c r="I74" s="112">
        <f t="shared" si="5"/>
        <v>-208.38299999999998</v>
      </c>
      <c r="J74" s="46">
        <f t="shared" si="6"/>
        <v>-37.116800997461816</v>
      </c>
      <c r="L74" s="98"/>
    </row>
    <row r="75" spans="1:12" ht="18.75">
      <c r="A75" s="14" t="s">
        <v>58</v>
      </c>
      <c r="B75" s="11" t="s">
        <v>59</v>
      </c>
      <c r="C75" s="45">
        <v>8562.104</v>
      </c>
      <c r="D75" s="45"/>
      <c r="E75" s="112">
        <f t="shared" si="3"/>
        <v>-8562.104</v>
      </c>
      <c r="F75" s="46">
        <f t="shared" si="4"/>
        <v>-100</v>
      </c>
      <c r="G75" s="45">
        <v>43.661</v>
      </c>
      <c r="H75" s="45"/>
      <c r="I75" s="112">
        <f>SUM(H75-G75)</f>
        <v>-43.661</v>
      </c>
      <c r="J75" s="46">
        <f t="shared" si="6"/>
        <v>-100</v>
      </c>
      <c r="L75" s="98"/>
    </row>
    <row r="76" spans="1:12" ht="37.5">
      <c r="A76" s="14" t="s">
        <v>60</v>
      </c>
      <c r="B76" s="11" t="s">
        <v>61</v>
      </c>
      <c r="C76" s="130">
        <v>16292.486</v>
      </c>
      <c r="D76" s="130">
        <v>4000.613</v>
      </c>
      <c r="E76" s="112">
        <f t="shared" si="3"/>
        <v>-12291.873000000001</v>
      </c>
      <c r="F76" s="46">
        <f t="shared" si="4"/>
        <v>-75.44504257975119</v>
      </c>
      <c r="G76" s="130">
        <v>657.193</v>
      </c>
      <c r="H76" s="130">
        <v>7.463</v>
      </c>
      <c r="I76" s="112">
        <f t="shared" si="5"/>
        <v>-649.73</v>
      </c>
      <c r="J76" s="44">
        <f t="shared" si="6"/>
        <v>-98.86441273720202</v>
      </c>
      <c r="L76" s="98"/>
    </row>
    <row r="77" spans="1:12" ht="20.25">
      <c r="A77" s="14" t="s">
        <v>62</v>
      </c>
      <c r="B77" s="11" t="s">
        <v>63</v>
      </c>
      <c r="C77" s="45">
        <v>975.668</v>
      </c>
      <c r="D77" s="45">
        <v>1366.845</v>
      </c>
      <c r="E77" s="112">
        <f t="shared" si="3"/>
        <v>391.177</v>
      </c>
      <c r="F77" s="46">
        <f t="shared" si="4"/>
        <v>40.0932489330387</v>
      </c>
      <c r="G77" s="45">
        <v>12.22</v>
      </c>
      <c r="H77" s="45">
        <v>21.851</v>
      </c>
      <c r="I77" s="112">
        <f t="shared" si="5"/>
        <v>9.630999999999998</v>
      </c>
      <c r="J77" s="44">
        <f t="shared" si="6"/>
        <v>78.81342062193124</v>
      </c>
      <c r="L77" s="98"/>
    </row>
    <row r="78" spans="1:12" ht="20.25">
      <c r="A78" s="14" t="s">
        <v>282</v>
      </c>
      <c r="B78" s="11" t="s">
        <v>286</v>
      </c>
      <c r="C78" s="45">
        <v>4100.37</v>
      </c>
      <c r="D78" s="45">
        <v>15982.738</v>
      </c>
      <c r="E78" s="112">
        <f>SUM(D78-C78)</f>
        <v>11882.367999999999</v>
      </c>
      <c r="F78" s="46"/>
      <c r="G78" s="45">
        <v>105.426</v>
      </c>
      <c r="H78" s="45">
        <v>293.604</v>
      </c>
      <c r="I78" s="112">
        <f>SUM(H78-G78)</f>
        <v>188.178</v>
      </c>
      <c r="J78" s="44"/>
      <c r="L78" s="98"/>
    </row>
    <row r="79" spans="1:12" ht="20.25">
      <c r="A79" s="14" t="s">
        <v>64</v>
      </c>
      <c r="B79" s="11" t="s">
        <v>65</v>
      </c>
      <c r="C79" s="45">
        <v>570.849</v>
      </c>
      <c r="D79" s="45">
        <v>533.53</v>
      </c>
      <c r="E79" s="112">
        <f t="shared" si="3"/>
        <v>-37.319000000000074</v>
      </c>
      <c r="F79" s="46">
        <f t="shared" si="4"/>
        <v>-6.537455614356874</v>
      </c>
      <c r="G79" s="45">
        <v>2.749</v>
      </c>
      <c r="H79" s="45">
        <v>5.734</v>
      </c>
      <c r="I79" s="65">
        <f>SUM(H79-G79)</f>
        <v>2.985</v>
      </c>
      <c r="J79" s="44">
        <f>(I79/G79)*100</f>
        <v>108.58493997817386</v>
      </c>
      <c r="L79" s="98"/>
    </row>
    <row r="80" spans="1:12" ht="18.75">
      <c r="A80" s="14"/>
      <c r="B80" s="11"/>
      <c r="C80" s="45"/>
      <c r="D80" s="45"/>
      <c r="E80" s="112"/>
      <c r="F80" s="46"/>
      <c r="G80" s="45"/>
      <c r="H80" s="45"/>
      <c r="I80" s="112"/>
      <c r="J80" s="46"/>
      <c r="L80" s="98"/>
    </row>
    <row r="81" spans="1:12" ht="18.75">
      <c r="A81" s="14"/>
      <c r="B81" s="19"/>
      <c r="C81" s="45"/>
      <c r="D81" s="45"/>
      <c r="E81" s="112"/>
      <c r="F81" s="46"/>
      <c r="G81" s="45"/>
      <c r="H81" s="45"/>
      <c r="I81" s="112"/>
      <c r="J81" s="46"/>
      <c r="L81" s="98"/>
    </row>
    <row r="82" spans="1:12" ht="20.25">
      <c r="A82" s="12" t="s">
        <v>66</v>
      </c>
      <c r="B82" s="13" t="s">
        <v>67</v>
      </c>
      <c r="C82" s="66">
        <f>SUM(C83:C126)</f>
        <v>115285.70300000004</v>
      </c>
      <c r="D82" s="66">
        <f>SUM(D83:D126)</f>
        <v>129402.02699999994</v>
      </c>
      <c r="E82" s="65">
        <f t="shared" si="3"/>
        <v>14116.323999999906</v>
      </c>
      <c r="F82" s="44">
        <f t="shared" si="4"/>
        <v>12.244644073515257</v>
      </c>
      <c r="G82" s="66">
        <f>SUM(G83:G126)</f>
        <v>343.082</v>
      </c>
      <c r="H82" s="66">
        <f>SUM(H83:H126)</f>
        <v>213.13</v>
      </c>
      <c r="I82" s="65">
        <f>SUM(H82-G82)</f>
        <v>-129.952</v>
      </c>
      <c r="J82" s="44">
        <f>(I82/G82)*100</f>
        <v>-37.87782512635463</v>
      </c>
      <c r="L82" s="98"/>
    </row>
    <row r="83" spans="1:12" ht="198" customHeight="1">
      <c r="A83" s="14" t="s">
        <v>68</v>
      </c>
      <c r="B83" s="11" t="s">
        <v>69</v>
      </c>
      <c r="C83" s="45">
        <v>14935.719</v>
      </c>
      <c r="D83" s="45">
        <v>14364.586</v>
      </c>
      <c r="E83" s="112">
        <f t="shared" si="3"/>
        <v>-571.1329999999998</v>
      </c>
      <c r="F83" s="46">
        <f t="shared" si="4"/>
        <v>-3.823940447728026</v>
      </c>
      <c r="G83" s="45"/>
      <c r="H83" s="45"/>
      <c r="I83" s="112"/>
      <c r="J83" s="46"/>
      <c r="L83" s="98"/>
    </row>
    <row r="84" spans="1:12" ht="225" customHeight="1">
      <c r="A84" s="14" t="s">
        <v>70</v>
      </c>
      <c r="B84" s="15" t="s">
        <v>71</v>
      </c>
      <c r="C84" s="45">
        <v>1.072</v>
      </c>
      <c r="D84" s="45">
        <v>25.35</v>
      </c>
      <c r="E84" s="112">
        <f t="shared" si="3"/>
        <v>24.278000000000002</v>
      </c>
      <c r="F84" s="44"/>
      <c r="G84" s="45"/>
      <c r="H84" s="45"/>
      <c r="I84" s="112"/>
      <c r="J84" s="46"/>
      <c r="L84" s="98"/>
    </row>
    <row r="85" spans="1:12" ht="237" customHeight="1">
      <c r="A85" s="20" t="s">
        <v>72</v>
      </c>
      <c r="B85" s="21" t="s">
        <v>73</v>
      </c>
      <c r="C85" s="47">
        <v>34.296</v>
      </c>
      <c r="D85" s="47">
        <v>25.852</v>
      </c>
      <c r="E85" s="112">
        <f>SUM(D85-C85)</f>
        <v>-8.443999999999999</v>
      </c>
      <c r="F85" s="46">
        <f>(E85/C85)*100</f>
        <v>-24.620947049218568</v>
      </c>
      <c r="G85" s="47"/>
      <c r="H85" s="47"/>
      <c r="I85" s="112"/>
      <c r="J85" s="46"/>
      <c r="L85" s="98"/>
    </row>
    <row r="86" spans="1:12" ht="292.5" customHeight="1">
      <c r="A86" s="151" t="s">
        <v>74</v>
      </c>
      <c r="B86" s="22" t="s">
        <v>75</v>
      </c>
      <c r="C86" s="131">
        <v>2595.86</v>
      </c>
      <c r="D86" s="131">
        <v>3063.137</v>
      </c>
      <c r="E86" s="117">
        <f t="shared" si="3"/>
        <v>467.27700000000004</v>
      </c>
      <c r="F86" s="46">
        <f t="shared" si="4"/>
        <v>18.00085520790798</v>
      </c>
      <c r="G86" s="47"/>
      <c r="H86" s="47"/>
      <c r="I86" s="113"/>
      <c r="J86" s="49"/>
      <c r="L86" s="98"/>
    </row>
    <row r="87" spans="1:12" ht="262.5">
      <c r="A87" s="152"/>
      <c r="B87" s="24" t="s">
        <v>228</v>
      </c>
      <c r="C87" s="50"/>
      <c r="D87" s="50"/>
      <c r="E87" s="118"/>
      <c r="F87" s="46"/>
      <c r="G87" s="50"/>
      <c r="H87" s="50"/>
      <c r="I87" s="112"/>
      <c r="J87" s="46"/>
      <c r="L87" s="98"/>
    </row>
    <row r="88" spans="1:12" ht="409.5" customHeight="1">
      <c r="A88" s="23" t="s">
        <v>261</v>
      </c>
      <c r="B88" s="59" t="s">
        <v>266</v>
      </c>
      <c r="C88" s="50"/>
      <c r="D88" s="132"/>
      <c r="E88" s="118"/>
      <c r="F88" s="46"/>
      <c r="G88" s="50"/>
      <c r="H88" s="50"/>
      <c r="I88" s="112"/>
      <c r="J88" s="46"/>
      <c r="L88" s="98"/>
    </row>
    <row r="89" spans="1:12" ht="80.25" customHeight="1">
      <c r="A89" s="14" t="s">
        <v>76</v>
      </c>
      <c r="B89" s="15" t="s">
        <v>77</v>
      </c>
      <c r="C89" s="45">
        <v>534.466</v>
      </c>
      <c r="D89" s="45">
        <v>613.826</v>
      </c>
      <c r="E89" s="112">
        <f t="shared" si="3"/>
        <v>79.36000000000001</v>
      </c>
      <c r="F89" s="46">
        <f t="shared" si="4"/>
        <v>14.848465571243075</v>
      </c>
      <c r="G89" s="45"/>
      <c r="H89" s="45"/>
      <c r="I89" s="112"/>
      <c r="J89" s="46"/>
      <c r="L89" s="98"/>
    </row>
    <row r="90" spans="1:12" ht="77.25" customHeight="1">
      <c r="A90" s="20" t="s">
        <v>262</v>
      </c>
      <c r="B90" s="60" t="s">
        <v>265</v>
      </c>
      <c r="C90" s="45"/>
      <c r="D90" s="45">
        <v>0.539</v>
      </c>
      <c r="E90" s="112"/>
      <c r="F90" s="46"/>
      <c r="G90" s="45"/>
      <c r="H90" s="45"/>
      <c r="I90" s="112"/>
      <c r="J90" s="46"/>
      <c r="L90" s="98"/>
    </row>
    <row r="91" spans="1:12" ht="80.25" customHeight="1">
      <c r="A91" s="20" t="s">
        <v>78</v>
      </c>
      <c r="B91" s="25" t="s">
        <v>252</v>
      </c>
      <c r="C91" s="45">
        <v>11.275</v>
      </c>
      <c r="D91" s="45">
        <v>10.419</v>
      </c>
      <c r="E91" s="112">
        <f t="shared" si="3"/>
        <v>-0.8559999999999999</v>
      </c>
      <c r="F91" s="46">
        <f t="shared" si="4"/>
        <v>-7.592017738359201</v>
      </c>
      <c r="G91" s="45"/>
      <c r="H91" s="45"/>
      <c r="I91" s="112"/>
      <c r="J91" s="46"/>
      <c r="L91" s="98"/>
    </row>
    <row r="92" spans="1:12" ht="50.25" customHeight="1">
      <c r="A92" s="14" t="s">
        <v>79</v>
      </c>
      <c r="B92" s="11" t="s">
        <v>253</v>
      </c>
      <c r="C92" s="45">
        <v>103.884</v>
      </c>
      <c r="D92" s="45">
        <v>101.615</v>
      </c>
      <c r="E92" s="112">
        <f t="shared" si="3"/>
        <v>-2.2690000000000055</v>
      </c>
      <c r="F92" s="46">
        <f t="shared" si="4"/>
        <v>-2.184166955450315</v>
      </c>
      <c r="G92" s="45"/>
      <c r="H92" s="45"/>
      <c r="I92" s="112"/>
      <c r="J92" s="46"/>
      <c r="L92" s="98"/>
    </row>
    <row r="93" spans="1:12" ht="18.75">
      <c r="A93" s="14" t="s">
        <v>80</v>
      </c>
      <c r="B93" s="11" t="s">
        <v>254</v>
      </c>
      <c r="C93" s="45">
        <v>615.501</v>
      </c>
      <c r="D93" s="45">
        <v>763.278</v>
      </c>
      <c r="E93" s="112">
        <f t="shared" si="3"/>
        <v>147.77700000000004</v>
      </c>
      <c r="F93" s="46">
        <f t="shared" si="4"/>
        <v>24.009221755935418</v>
      </c>
      <c r="G93" s="45"/>
      <c r="H93" s="45"/>
      <c r="I93" s="112"/>
      <c r="J93" s="46"/>
      <c r="L93" s="98"/>
    </row>
    <row r="94" spans="1:12" ht="30" customHeight="1">
      <c r="A94" s="23" t="s">
        <v>81</v>
      </c>
      <c r="B94" s="26" t="s">
        <v>82</v>
      </c>
      <c r="C94" s="45">
        <v>540.519</v>
      </c>
      <c r="D94" s="45">
        <v>799.553</v>
      </c>
      <c r="E94" s="112">
        <f>SUM(D94-C94)</f>
        <v>259.034</v>
      </c>
      <c r="F94" s="46">
        <f t="shared" si="4"/>
        <v>47.92319973950962</v>
      </c>
      <c r="G94" s="45"/>
      <c r="H94" s="45"/>
      <c r="I94" s="112"/>
      <c r="J94" s="46"/>
      <c r="L94" s="98"/>
    </row>
    <row r="95" spans="1:12" ht="37.5">
      <c r="A95" s="23" t="s">
        <v>83</v>
      </c>
      <c r="B95" s="26" t="s">
        <v>84</v>
      </c>
      <c r="C95" s="45"/>
      <c r="D95" s="45">
        <v>5.412</v>
      </c>
      <c r="E95" s="112">
        <f>SUM(D95-C95)</f>
        <v>5.412</v>
      </c>
      <c r="F95" s="46"/>
      <c r="G95" s="45"/>
      <c r="H95" s="45"/>
      <c r="I95" s="112"/>
      <c r="J95" s="46"/>
      <c r="L95" s="98"/>
    </row>
    <row r="96" spans="1:12" ht="18.75">
      <c r="A96" s="23" t="s">
        <v>85</v>
      </c>
      <c r="B96" s="27" t="s">
        <v>86</v>
      </c>
      <c r="C96" s="45">
        <v>897.513</v>
      </c>
      <c r="D96" s="45">
        <v>1029.213</v>
      </c>
      <c r="E96" s="112">
        <f t="shared" si="3"/>
        <v>131.69999999999993</v>
      </c>
      <c r="F96" s="46">
        <f t="shared" si="4"/>
        <v>14.673882161038328</v>
      </c>
      <c r="G96" s="45"/>
      <c r="H96" s="45"/>
      <c r="I96" s="112"/>
      <c r="J96" s="46"/>
      <c r="L96" s="98"/>
    </row>
    <row r="97" spans="1:12" ht="24" customHeight="1">
      <c r="A97" s="14" t="s">
        <v>87</v>
      </c>
      <c r="B97" s="15" t="s">
        <v>88</v>
      </c>
      <c r="C97" s="45">
        <v>15176.907</v>
      </c>
      <c r="D97" s="45">
        <v>15264.381</v>
      </c>
      <c r="E97" s="112">
        <f t="shared" si="3"/>
        <v>87.47400000000016</v>
      </c>
      <c r="F97" s="46">
        <f t="shared" si="4"/>
        <v>0.5763624959947384</v>
      </c>
      <c r="G97" s="45"/>
      <c r="H97" s="45"/>
      <c r="I97" s="112"/>
      <c r="J97" s="46"/>
      <c r="L97" s="98"/>
    </row>
    <row r="98" spans="1:12" ht="18.75">
      <c r="A98" s="14" t="s">
        <v>89</v>
      </c>
      <c r="B98" s="15" t="s">
        <v>223</v>
      </c>
      <c r="C98" s="45">
        <v>39077.979</v>
      </c>
      <c r="D98" s="45">
        <v>47048.802</v>
      </c>
      <c r="E98" s="112">
        <f t="shared" si="3"/>
        <v>7970.823000000004</v>
      </c>
      <c r="F98" s="46">
        <f t="shared" si="4"/>
        <v>20.39722422697449</v>
      </c>
      <c r="G98" s="45"/>
      <c r="H98" s="45"/>
      <c r="I98" s="112"/>
      <c r="J98" s="46"/>
      <c r="L98" s="98"/>
    </row>
    <row r="99" spans="1:12" ht="25.5" customHeight="1">
      <c r="A99" s="14" t="s">
        <v>90</v>
      </c>
      <c r="B99" s="11" t="s">
        <v>224</v>
      </c>
      <c r="C99" s="45">
        <v>3755.452</v>
      </c>
      <c r="D99" s="130">
        <v>4069.336</v>
      </c>
      <c r="E99" s="112">
        <f t="shared" si="3"/>
        <v>313.88399999999956</v>
      </c>
      <c r="F99" s="46">
        <f t="shared" si="4"/>
        <v>8.358088453799956</v>
      </c>
      <c r="G99" s="45"/>
      <c r="H99" s="45"/>
      <c r="I99" s="112"/>
      <c r="J99" s="46"/>
      <c r="L99" s="98"/>
    </row>
    <row r="100" spans="1:12" ht="18.75">
      <c r="A100" s="14" t="s">
        <v>91</v>
      </c>
      <c r="B100" s="15" t="s">
        <v>92</v>
      </c>
      <c r="C100" s="45">
        <v>8549.505</v>
      </c>
      <c r="D100" s="45">
        <v>9530.729</v>
      </c>
      <c r="E100" s="112">
        <f t="shared" si="3"/>
        <v>981.2240000000002</v>
      </c>
      <c r="F100" s="46">
        <f t="shared" si="4"/>
        <v>11.476968549641182</v>
      </c>
      <c r="G100" s="45"/>
      <c r="H100" s="45"/>
      <c r="I100" s="112"/>
      <c r="J100" s="46"/>
      <c r="L100" s="98"/>
    </row>
    <row r="101" spans="1:12" ht="18.75">
      <c r="A101" s="14" t="s">
        <v>93</v>
      </c>
      <c r="B101" s="11" t="s">
        <v>94</v>
      </c>
      <c r="C101" s="45">
        <v>1581.897</v>
      </c>
      <c r="D101" s="45">
        <v>1696.593</v>
      </c>
      <c r="E101" s="112">
        <f t="shared" si="3"/>
        <v>114.69600000000014</v>
      </c>
      <c r="F101" s="46">
        <f t="shared" si="4"/>
        <v>7.250535275052683</v>
      </c>
      <c r="G101" s="45"/>
      <c r="H101" s="45"/>
      <c r="I101" s="112"/>
      <c r="J101" s="46"/>
      <c r="L101" s="98"/>
    </row>
    <row r="102" spans="1:12" ht="18.75">
      <c r="A102" s="14" t="s">
        <v>95</v>
      </c>
      <c r="B102" s="11" t="s">
        <v>96</v>
      </c>
      <c r="C102" s="45">
        <v>158.568</v>
      </c>
      <c r="D102" s="45">
        <v>144.551</v>
      </c>
      <c r="E102" s="112">
        <f t="shared" si="3"/>
        <v>-14.017000000000024</v>
      </c>
      <c r="F102" s="46">
        <f t="shared" si="4"/>
        <v>-8.83974067907776</v>
      </c>
      <c r="G102" s="45"/>
      <c r="H102" s="45"/>
      <c r="I102" s="112"/>
      <c r="J102" s="46"/>
      <c r="L102" s="98"/>
    </row>
    <row r="103" spans="1:12" ht="25.5" customHeight="1">
      <c r="A103" s="14" t="s">
        <v>97</v>
      </c>
      <c r="B103" s="11" t="s">
        <v>98</v>
      </c>
      <c r="C103" s="45">
        <v>4096.807</v>
      </c>
      <c r="D103" s="45">
        <v>7173.622</v>
      </c>
      <c r="E103" s="112">
        <f t="shared" si="3"/>
        <v>3076.8150000000005</v>
      </c>
      <c r="F103" s="46">
        <f t="shared" si="4"/>
        <v>75.10275685430142</v>
      </c>
      <c r="G103" s="45"/>
      <c r="H103" s="45"/>
      <c r="I103" s="112"/>
      <c r="J103" s="46"/>
      <c r="L103" s="98"/>
    </row>
    <row r="104" spans="1:12" ht="37.5">
      <c r="A104" s="14" t="s">
        <v>99</v>
      </c>
      <c r="B104" s="15" t="s">
        <v>100</v>
      </c>
      <c r="C104" s="130">
        <v>3352.892</v>
      </c>
      <c r="D104" s="130">
        <v>3115.519</v>
      </c>
      <c r="E104" s="112">
        <f t="shared" si="3"/>
        <v>-237.37300000000005</v>
      </c>
      <c r="F104" s="46">
        <f t="shared" si="4"/>
        <v>-7.079649448893672</v>
      </c>
      <c r="G104" s="45"/>
      <c r="H104" s="45"/>
      <c r="I104" s="112"/>
      <c r="J104" s="46"/>
      <c r="L104" s="98"/>
    </row>
    <row r="105" spans="1:12" ht="39.75" customHeight="1">
      <c r="A105" s="14" t="s">
        <v>101</v>
      </c>
      <c r="B105" s="15" t="s">
        <v>102</v>
      </c>
      <c r="C105" s="45">
        <v>6.687</v>
      </c>
      <c r="D105" s="45">
        <v>28.055</v>
      </c>
      <c r="E105" s="112">
        <f t="shared" si="3"/>
        <v>21.368</v>
      </c>
      <c r="F105" s="46"/>
      <c r="G105" s="45"/>
      <c r="H105" s="45"/>
      <c r="I105" s="112"/>
      <c r="J105" s="46"/>
      <c r="L105" s="98"/>
    </row>
    <row r="106" spans="1:12" ht="18.75">
      <c r="A106" s="28" t="s">
        <v>103</v>
      </c>
      <c r="B106" s="15" t="s">
        <v>104</v>
      </c>
      <c r="C106" s="130">
        <v>287.167</v>
      </c>
      <c r="D106" s="130">
        <v>286.788</v>
      </c>
      <c r="E106" s="112">
        <f t="shared" si="3"/>
        <v>-0.37899999999996226</v>
      </c>
      <c r="F106" s="46">
        <f>(E106/C106)*100</f>
        <v>-0.13197895301339022</v>
      </c>
      <c r="G106" s="45"/>
      <c r="H106" s="45"/>
      <c r="I106" s="112"/>
      <c r="J106" s="46"/>
      <c r="L106" s="98"/>
    </row>
    <row r="107" spans="1:12" ht="37.5">
      <c r="A107" s="28" t="s">
        <v>105</v>
      </c>
      <c r="B107" s="15" t="s">
        <v>106</v>
      </c>
      <c r="C107" s="45">
        <v>2196.762</v>
      </c>
      <c r="D107" s="45">
        <v>2541.491</v>
      </c>
      <c r="E107" s="112">
        <f t="shared" si="3"/>
        <v>344.7289999999998</v>
      </c>
      <c r="F107" s="46">
        <f t="shared" si="4"/>
        <v>15.692596649068028</v>
      </c>
      <c r="G107" s="45"/>
      <c r="H107" s="45"/>
      <c r="I107" s="112"/>
      <c r="J107" s="46"/>
      <c r="L107" s="98"/>
    </row>
    <row r="108" spans="1:12" ht="18.75">
      <c r="A108" s="28" t="s">
        <v>107</v>
      </c>
      <c r="B108" s="15" t="s">
        <v>108</v>
      </c>
      <c r="C108" s="45">
        <v>288</v>
      </c>
      <c r="D108" s="45">
        <v>399.54</v>
      </c>
      <c r="E108" s="112">
        <f t="shared" si="3"/>
        <v>111.54000000000002</v>
      </c>
      <c r="F108" s="46">
        <f t="shared" si="4"/>
        <v>38.72916666666668</v>
      </c>
      <c r="G108" s="45"/>
      <c r="H108" s="45"/>
      <c r="I108" s="112"/>
      <c r="J108" s="46"/>
      <c r="L108" s="98"/>
    </row>
    <row r="109" spans="1:12" ht="18.75">
      <c r="A109" s="28" t="s">
        <v>109</v>
      </c>
      <c r="B109" s="17" t="s">
        <v>225</v>
      </c>
      <c r="C109" s="45">
        <v>95.825</v>
      </c>
      <c r="D109" s="45">
        <v>89.851</v>
      </c>
      <c r="E109" s="112">
        <f t="shared" si="3"/>
        <v>-5.974000000000004</v>
      </c>
      <c r="F109" s="46">
        <f t="shared" si="4"/>
        <v>-6.23428124184712</v>
      </c>
      <c r="G109" s="45"/>
      <c r="H109" s="45"/>
      <c r="I109" s="112"/>
      <c r="J109" s="46"/>
      <c r="L109" s="98"/>
    </row>
    <row r="110" spans="1:12" ht="17.25" customHeight="1">
      <c r="A110" s="28"/>
      <c r="B110" s="11"/>
      <c r="C110" s="45"/>
      <c r="D110" s="45"/>
      <c r="E110" s="112"/>
      <c r="F110" s="46"/>
      <c r="G110" s="45"/>
      <c r="H110" s="45"/>
      <c r="I110" s="112"/>
      <c r="J110" s="46"/>
      <c r="L110" s="98"/>
    </row>
    <row r="111" spans="1:12" ht="20.25">
      <c r="A111" s="14" t="s">
        <v>110</v>
      </c>
      <c r="B111" s="17" t="s">
        <v>111</v>
      </c>
      <c r="C111" s="45">
        <v>948.247</v>
      </c>
      <c r="D111" s="45">
        <v>552.951</v>
      </c>
      <c r="E111" s="112">
        <f t="shared" si="3"/>
        <v>-395.29599999999994</v>
      </c>
      <c r="F111" s="46">
        <f t="shared" si="4"/>
        <v>-41.68702880156752</v>
      </c>
      <c r="G111" s="45">
        <v>104.208</v>
      </c>
      <c r="H111" s="45"/>
      <c r="I111" s="65"/>
      <c r="J111" s="44"/>
      <c r="L111" s="98"/>
    </row>
    <row r="112" spans="1:12" ht="37.5">
      <c r="A112" s="14" t="s">
        <v>112</v>
      </c>
      <c r="B112" s="17" t="s">
        <v>226</v>
      </c>
      <c r="C112" s="45"/>
      <c r="D112" s="45"/>
      <c r="E112" s="112"/>
      <c r="F112" s="46"/>
      <c r="G112" s="45"/>
      <c r="H112" s="45"/>
      <c r="I112" s="112"/>
      <c r="J112" s="46"/>
      <c r="L112" s="98"/>
    </row>
    <row r="113" spans="1:12" ht="18.75">
      <c r="A113" s="28" t="s">
        <v>113</v>
      </c>
      <c r="B113" s="11" t="s">
        <v>114</v>
      </c>
      <c r="C113" s="45">
        <v>151.299</v>
      </c>
      <c r="D113" s="45">
        <v>12.2</v>
      </c>
      <c r="E113" s="112">
        <f t="shared" si="3"/>
        <v>-139.09900000000002</v>
      </c>
      <c r="F113" s="46">
        <f t="shared" si="4"/>
        <v>-91.93649660605821</v>
      </c>
      <c r="G113" s="45">
        <v>14.6</v>
      </c>
      <c r="H113" s="45">
        <v>22.91</v>
      </c>
      <c r="I113" s="112">
        <f>SUM(H113-G113)</f>
        <v>8.31</v>
      </c>
      <c r="J113" s="46">
        <f>(I113/G113)*100</f>
        <v>56.91780821917809</v>
      </c>
      <c r="L113" s="98"/>
    </row>
    <row r="114" spans="1:12" ht="37.5">
      <c r="A114" s="14" t="s">
        <v>115</v>
      </c>
      <c r="B114" s="11" t="s">
        <v>116</v>
      </c>
      <c r="C114" s="45">
        <v>2</v>
      </c>
      <c r="D114" s="45"/>
      <c r="E114" s="112">
        <f t="shared" si="3"/>
        <v>-2</v>
      </c>
      <c r="F114" s="46">
        <f t="shared" si="4"/>
        <v>-100</v>
      </c>
      <c r="G114" s="45"/>
      <c r="H114" s="45"/>
      <c r="I114" s="112"/>
      <c r="J114" s="46"/>
      <c r="L114" s="98"/>
    </row>
    <row r="115" spans="1:12" ht="18.75">
      <c r="A115" s="14" t="s">
        <v>267</v>
      </c>
      <c r="B115" s="11" t="s">
        <v>117</v>
      </c>
      <c r="C115" s="45"/>
      <c r="D115" s="45"/>
      <c r="E115" s="112"/>
      <c r="F115" s="46"/>
      <c r="G115" s="45"/>
      <c r="H115" s="45"/>
      <c r="I115" s="112"/>
      <c r="J115" s="46"/>
      <c r="L115" s="98"/>
    </row>
    <row r="116" spans="1:12" ht="18.75">
      <c r="A116" s="14" t="s">
        <v>118</v>
      </c>
      <c r="B116" s="11" t="s">
        <v>119</v>
      </c>
      <c r="C116" s="45">
        <v>13.88</v>
      </c>
      <c r="D116" s="45"/>
      <c r="E116" s="112">
        <f t="shared" si="3"/>
        <v>-13.88</v>
      </c>
      <c r="F116" s="46">
        <f t="shared" si="4"/>
        <v>-100</v>
      </c>
      <c r="G116" s="45"/>
      <c r="H116" s="45"/>
      <c r="I116" s="112"/>
      <c r="J116" s="46"/>
      <c r="L116" s="98"/>
    </row>
    <row r="117" spans="1:12" ht="61.5" customHeight="1">
      <c r="A117" s="14" t="s">
        <v>296</v>
      </c>
      <c r="B117" s="11" t="s">
        <v>300</v>
      </c>
      <c r="C117" s="45"/>
      <c r="D117" s="45"/>
      <c r="E117" s="112"/>
      <c r="F117" s="46"/>
      <c r="G117" s="45"/>
      <c r="H117" s="45"/>
      <c r="I117" s="112"/>
      <c r="J117" s="46"/>
      <c r="L117" s="98"/>
    </row>
    <row r="118" spans="1:12" ht="36.75" customHeight="1">
      <c r="A118" s="28" t="s">
        <v>120</v>
      </c>
      <c r="B118" s="15" t="s">
        <v>257</v>
      </c>
      <c r="C118" s="130">
        <v>2189.258</v>
      </c>
      <c r="D118" s="130">
        <v>2168.737</v>
      </c>
      <c r="E118" s="112">
        <f t="shared" si="3"/>
        <v>-20.52099999999973</v>
      </c>
      <c r="F118" s="46">
        <f t="shared" si="4"/>
        <v>-0.9373495494820497</v>
      </c>
      <c r="G118" s="45">
        <v>130.259</v>
      </c>
      <c r="H118" s="45">
        <v>94.216</v>
      </c>
      <c r="I118" s="112">
        <f>SUM(H118-G118)</f>
        <v>-36.04299999999999</v>
      </c>
      <c r="J118" s="46">
        <f>(I118/G118)*100</f>
        <v>-27.670256949615762</v>
      </c>
      <c r="L118" s="98"/>
    </row>
    <row r="119" spans="1:12" ht="85.5" customHeight="1">
      <c r="A119" s="28" t="s">
        <v>255</v>
      </c>
      <c r="B119" s="15" t="s">
        <v>258</v>
      </c>
      <c r="C119" s="45">
        <v>196.081</v>
      </c>
      <c r="D119" s="45">
        <v>199.725</v>
      </c>
      <c r="E119" s="112">
        <f t="shared" si="3"/>
        <v>3.6440000000000055</v>
      </c>
      <c r="F119" s="46">
        <f t="shared" si="4"/>
        <v>1.8584156547549258</v>
      </c>
      <c r="G119" s="45"/>
      <c r="H119" s="45"/>
      <c r="I119" s="112"/>
      <c r="J119" s="46"/>
      <c r="L119" s="98"/>
    </row>
    <row r="120" spans="1:12" ht="48.75" customHeight="1">
      <c r="A120" s="28" t="s">
        <v>256</v>
      </c>
      <c r="B120" s="15" t="s">
        <v>259</v>
      </c>
      <c r="C120" s="130">
        <v>345.406</v>
      </c>
      <c r="D120" s="130">
        <v>270.854</v>
      </c>
      <c r="E120" s="112">
        <f t="shared" si="3"/>
        <v>-74.55200000000002</v>
      </c>
      <c r="F120" s="46">
        <f t="shared" si="4"/>
        <v>-21.583875207726567</v>
      </c>
      <c r="G120" s="45">
        <v>13.155</v>
      </c>
      <c r="H120" s="45">
        <v>3.933</v>
      </c>
      <c r="I120" s="65">
        <f>SUM(H120-G120)</f>
        <v>-9.222</v>
      </c>
      <c r="J120" s="44">
        <f>(I120/G120)*100</f>
        <v>-70.10262257696694</v>
      </c>
      <c r="L120" s="98"/>
    </row>
    <row r="121" spans="1:12" ht="97.5" customHeight="1">
      <c r="A121" s="28" t="s">
        <v>121</v>
      </c>
      <c r="B121" s="11" t="s">
        <v>260</v>
      </c>
      <c r="C121" s="45">
        <v>4.28</v>
      </c>
      <c r="D121" s="45">
        <v>4.824</v>
      </c>
      <c r="E121" s="112">
        <f t="shared" si="3"/>
        <v>0.5439999999999996</v>
      </c>
      <c r="F121" s="46">
        <f t="shared" si="4"/>
        <v>12.710280373831765</v>
      </c>
      <c r="G121" s="45"/>
      <c r="H121" s="45"/>
      <c r="I121" s="112"/>
      <c r="J121" s="46"/>
      <c r="L121" s="98"/>
    </row>
    <row r="122" spans="1:12" ht="29.25" customHeight="1">
      <c r="A122" s="28" t="s">
        <v>122</v>
      </c>
      <c r="B122" s="15" t="s">
        <v>123</v>
      </c>
      <c r="C122" s="45">
        <v>140.531</v>
      </c>
      <c r="D122" s="45">
        <v>72.412</v>
      </c>
      <c r="E122" s="112">
        <f t="shared" si="3"/>
        <v>-68.119</v>
      </c>
      <c r="F122" s="46">
        <f t="shared" si="4"/>
        <v>-48.47257900392084</v>
      </c>
      <c r="G122" s="45"/>
      <c r="H122" s="45"/>
      <c r="I122" s="112"/>
      <c r="J122" s="46"/>
      <c r="L122" s="98"/>
    </row>
    <row r="123" spans="1:12" ht="20.25">
      <c r="A123" s="28" t="s">
        <v>124</v>
      </c>
      <c r="B123" s="15" t="s">
        <v>125</v>
      </c>
      <c r="C123" s="130">
        <v>730.715</v>
      </c>
      <c r="D123" s="130">
        <v>650.904</v>
      </c>
      <c r="E123" s="112">
        <f t="shared" si="3"/>
        <v>-79.81100000000004</v>
      </c>
      <c r="F123" s="46">
        <f t="shared" si="4"/>
        <v>-10.92231581396304</v>
      </c>
      <c r="G123" s="130">
        <v>80.86</v>
      </c>
      <c r="H123" s="130">
        <v>92.071</v>
      </c>
      <c r="I123" s="65">
        <f>SUM(H123-G123)</f>
        <v>11.210999999999999</v>
      </c>
      <c r="J123" s="44">
        <f>(I123/G123)*100</f>
        <v>13.86470442740539</v>
      </c>
      <c r="L123" s="98"/>
    </row>
    <row r="124" spans="1:12" ht="30.75" customHeight="1">
      <c r="A124" s="28" t="s">
        <v>126</v>
      </c>
      <c r="B124" s="15" t="s">
        <v>127</v>
      </c>
      <c r="C124" s="45">
        <v>11614.733</v>
      </c>
      <c r="D124" s="45">
        <v>13201.555</v>
      </c>
      <c r="E124" s="112">
        <f aca="true" t="shared" si="7" ref="E124:E186">SUM(D124-C124)</f>
        <v>1586.8220000000001</v>
      </c>
      <c r="F124" s="46">
        <f>(E124/C124)*100</f>
        <v>13.66214789440274</v>
      </c>
      <c r="G124" s="45"/>
      <c r="H124" s="45"/>
      <c r="I124" s="112"/>
      <c r="J124" s="46"/>
      <c r="L124" s="98"/>
    </row>
    <row r="125" spans="1:12" ht="45.75" customHeight="1">
      <c r="A125" s="28" t="s">
        <v>128</v>
      </c>
      <c r="B125" s="15" t="s">
        <v>129</v>
      </c>
      <c r="C125" s="130">
        <v>53.796</v>
      </c>
      <c r="D125" s="130">
        <v>75.203</v>
      </c>
      <c r="E125" s="112">
        <f t="shared" si="7"/>
        <v>21.407000000000004</v>
      </c>
      <c r="F125" s="46">
        <f>(E125/C125)*100</f>
        <v>39.79292140679605</v>
      </c>
      <c r="G125" s="45"/>
      <c r="H125" s="45"/>
      <c r="I125" s="112"/>
      <c r="J125" s="46"/>
      <c r="L125" s="98"/>
    </row>
    <row r="126" spans="1:12" ht="18.75">
      <c r="A126" s="28" t="s">
        <v>130</v>
      </c>
      <c r="B126" s="15" t="s">
        <v>131</v>
      </c>
      <c r="C126" s="45">
        <v>0.924</v>
      </c>
      <c r="D126" s="45">
        <v>0.624</v>
      </c>
      <c r="E126" s="112">
        <f t="shared" si="7"/>
        <v>-0.30000000000000004</v>
      </c>
      <c r="F126" s="46">
        <f>(E126/C126)*100</f>
        <v>-32.46753246753247</v>
      </c>
      <c r="G126" s="45"/>
      <c r="H126" s="45"/>
      <c r="I126" s="112"/>
      <c r="J126" s="46"/>
      <c r="L126" s="98"/>
    </row>
    <row r="127" spans="1:12" ht="20.25">
      <c r="A127" s="18" t="s">
        <v>132</v>
      </c>
      <c r="B127" s="13" t="s">
        <v>133</v>
      </c>
      <c r="C127" s="66">
        <f>SUM(C128:C138)</f>
        <v>11404.276000000002</v>
      </c>
      <c r="D127" s="66">
        <f>SUM(D128:D138)</f>
        <v>10747.755</v>
      </c>
      <c r="E127" s="65">
        <f t="shared" si="7"/>
        <v>-656.5210000000025</v>
      </c>
      <c r="F127" s="44">
        <f>(E127/C127)*100</f>
        <v>-5.756796836555011</v>
      </c>
      <c r="G127" s="66">
        <f>SUM(G128:G138)</f>
        <v>6225.5740000000005</v>
      </c>
      <c r="H127" s="66">
        <f>SUM(H128:H138)</f>
        <v>179.602</v>
      </c>
      <c r="I127" s="65">
        <f>SUM(H127-G127)</f>
        <v>-6045.972000000001</v>
      </c>
      <c r="J127" s="44">
        <f>(I127/G127)*100</f>
        <v>-97.1150933231217</v>
      </c>
      <c r="L127" s="98"/>
    </row>
    <row r="128" spans="1:12" ht="20.25">
      <c r="A128" s="28" t="s">
        <v>134</v>
      </c>
      <c r="B128" s="15" t="s">
        <v>135</v>
      </c>
      <c r="C128" s="67">
        <v>253.763</v>
      </c>
      <c r="D128" s="67">
        <v>116.105</v>
      </c>
      <c r="E128" s="112">
        <f t="shared" si="7"/>
        <v>-137.65800000000002</v>
      </c>
      <c r="F128" s="46">
        <f>(E128/C128)*100</f>
        <v>-54.24667898787452</v>
      </c>
      <c r="G128" s="67">
        <v>15</v>
      </c>
      <c r="H128" s="67">
        <v>28.685</v>
      </c>
      <c r="I128" s="65">
        <f>SUM(H128-G128)</f>
        <v>13.684999999999999</v>
      </c>
      <c r="J128" s="44">
        <f>(I128/G128)*100</f>
        <v>91.23333333333332</v>
      </c>
      <c r="L128" s="98"/>
    </row>
    <row r="129" spans="1:12" ht="28.5" customHeight="1">
      <c r="A129" s="14" t="s">
        <v>136</v>
      </c>
      <c r="B129" s="17" t="s">
        <v>137</v>
      </c>
      <c r="C129" s="45"/>
      <c r="D129" s="45"/>
      <c r="E129" s="112"/>
      <c r="F129" s="46"/>
      <c r="G129" s="45">
        <v>3271.845</v>
      </c>
      <c r="H129" s="45"/>
      <c r="I129" s="65">
        <f>SUM(H129-G129)</f>
        <v>-3271.845</v>
      </c>
      <c r="J129" s="44">
        <f>(I129/G129)*100</f>
        <v>-100</v>
      </c>
      <c r="L129" s="98"/>
    </row>
    <row r="130" spans="1:12" ht="20.25">
      <c r="A130" s="14" t="s">
        <v>138</v>
      </c>
      <c r="B130" s="11" t="s">
        <v>139</v>
      </c>
      <c r="C130" s="45">
        <v>261.451</v>
      </c>
      <c r="D130" s="45">
        <v>83.2</v>
      </c>
      <c r="E130" s="112">
        <f t="shared" si="7"/>
        <v>-178.25100000000003</v>
      </c>
      <c r="F130" s="46">
        <f>(E130/C130)*100</f>
        <v>-68.17759350700514</v>
      </c>
      <c r="G130" s="45"/>
      <c r="H130" s="45"/>
      <c r="I130" s="112"/>
      <c r="J130" s="44"/>
      <c r="L130" s="98"/>
    </row>
    <row r="131" spans="1:12" ht="42" customHeight="1">
      <c r="A131" s="14" t="s">
        <v>140</v>
      </c>
      <c r="B131" s="11" t="s">
        <v>141</v>
      </c>
      <c r="C131" s="45"/>
      <c r="D131" s="45"/>
      <c r="E131" s="112"/>
      <c r="F131" s="46"/>
      <c r="G131" s="45">
        <v>138.24</v>
      </c>
      <c r="H131" s="45">
        <v>127.322</v>
      </c>
      <c r="I131" s="65">
        <f>SUM(H131-G131)</f>
        <v>-10.918000000000006</v>
      </c>
      <c r="J131" s="44">
        <f>(I131/G131)*100</f>
        <v>-7.8978587962963</v>
      </c>
      <c r="L131" s="98"/>
    </row>
    <row r="132" spans="1:12" ht="42" customHeight="1">
      <c r="A132" s="14" t="s">
        <v>297</v>
      </c>
      <c r="B132" s="11" t="s">
        <v>301</v>
      </c>
      <c r="C132" s="45"/>
      <c r="D132" s="45"/>
      <c r="E132" s="112"/>
      <c r="F132" s="46"/>
      <c r="G132" s="45"/>
      <c r="H132" s="45"/>
      <c r="I132" s="65">
        <f>SUM(H132-G132)</f>
        <v>0</v>
      </c>
      <c r="J132" s="44"/>
      <c r="L132" s="98"/>
    </row>
    <row r="133" spans="1:12" ht="18.75">
      <c r="A133" s="14" t="s">
        <v>142</v>
      </c>
      <c r="B133" s="11" t="s">
        <v>227</v>
      </c>
      <c r="C133" s="45">
        <v>2.165</v>
      </c>
      <c r="D133" s="45"/>
      <c r="E133" s="112">
        <f>SUM(D133-C133)</f>
        <v>-2.165</v>
      </c>
      <c r="F133" s="46">
        <f>(E133/C133)*100</f>
        <v>-100</v>
      </c>
      <c r="G133" s="45"/>
      <c r="H133" s="45"/>
      <c r="I133" s="112">
        <f>SUM(H133-G133)</f>
        <v>0</v>
      </c>
      <c r="J133" s="46"/>
      <c r="L133" s="98"/>
    </row>
    <row r="134" spans="1:12" ht="20.25">
      <c r="A134" s="14" t="s">
        <v>143</v>
      </c>
      <c r="B134" s="15" t="s">
        <v>144</v>
      </c>
      <c r="C134" s="45">
        <v>10010.636</v>
      </c>
      <c r="D134" s="45">
        <v>10332.15</v>
      </c>
      <c r="E134" s="112">
        <f t="shared" si="7"/>
        <v>321.5139999999992</v>
      </c>
      <c r="F134" s="46">
        <f>(E134/C134)*100</f>
        <v>3.211724010342592</v>
      </c>
      <c r="G134" s="45">
        <v>2640.086</v>
      </c>
      <c r="H134" s="45">
        <v>23.595</v>
      </c>
      <c r="I134" s="65">
        <f>SUM(H134-G134)</f>
        <v>-2616.491</v>
      </c>
      <c r="J134" s="44">
        <f>(I134/G134)*100</f>
        <v>-99.10627911363494</v>
      </c>
      <c r="L134" s="98"/>
    </row>
    <row r="135" spans="1:12" ht="37.5">
      <c r="A135" s="14" t="s">
        <v>145</v>
      </c>
      <c r="B135" s="19" t="s">
        <v>146</v>
      </c>
      <c r="C135" s="45">
        <v>405.833</v>
      </c>
      <c r="D135" s="45"/>
      <c r="E135" s="112">
        <f t="shared" si="7"/>
        <v>-405.833</v>
      </c>
      <c r="F135" s="46">
        <f>(E135/C135)*100</f>
        <v>-100</v>
      </c>
      <c r="G135" s="130">
        <v>160.403</v>
      </c>
      <c r="H135" s="130"/>
      <c r="I135" s="65">
        <f>SUM(H135-G135)</f>
        <v>-160.403</v>
      </c>
      <c r="J135" s="44">
        <f>(I135/G135)*100</f>
        <v>-100</v>
      </c>
      <c r="L135" s="98"/>
    </row>
    <row r="136" spans="1:12" ht="37.5">
      <c r="A136" s="14" t="s">
        <v>147</v>
      </c>
      <c r="B136" s="17" t="s">
        <v>148</v>
      </c>
      <c r="C136" s="45">
        <v>12.399</v>
      </c>
      <c r="D136" s="45">
        <v>20.016</v>
      </c>
      <c r="E136" s="112">
        <f t="shared" si="7"/>
        <v>7.616999999999999</v>
      </c>
      <c r="F136" s="46">
        <f>(E136/C136)*100</f>
        <v>61.4323735785144</v>
      </c>
      <c r="G136" s="45"/>
      <c r="H136" s="45"/>
      <c r="I136" s="112"/>
      <c r="J136" s="46"/>
      <c r="L136" s="98"/>
    </row>
    <row r="137" spans="1:12" ht="56.25">
      <c r="A137" s="14" t="s">
        <v>149</v>
      </c>
      <c r="B137" s="15" t="s">
        <v>150</v>
      </c>
      <c r="C137" s="130">
        <v>458.029</v>
      </c>
      <c r="D137" s="130">
        <v>196.284</v>
      </c>
      <c r="E137" s="112">
        <f t="shared" si="7"/>
        <v>-261.745</v>
      </c>
      <c r="F137" s="46">
        <f>(E137/C137)*100</f>
        <v>-57.145944907418524</v>
      </c>
      <c r="G137" s="45"/>
      <c r="H137" s="45"/>
      <c r="I137" s="112"/>
      <c r="J137" s="46"/>
      <c r="L137" s="98"/>
    </row>
    <row r="138" spans="1:12" ht="20.25" customHeight="1">
      <c r="A138" s="14"/>
      <c r="B138" s="15"/>
      <c r="C138" s="45"/>
      <c r="D138" s="45"/>
      <c r="E138" s="112"/>
      <c r="F138" s="46"/>
      <c r="G138" s="45"/>
      <c r="H138" s="45"/>
      <c r="I138" s="112"/>
      <c r="J138" s="46"/>
      <c r="L138" s="98"/>
    </row>
    <row r="139" spans="1:12" ht="20.25">
      <c r="A139" s="18" t="s">
        <v>151</v>
      </c>
      <c r="B139" s="13" t="s">
        <v>152</v>
      </c>
      <c r="C139" s="66">
        <f>SUM(C140:C143)</f>
        <v>15187.225999999999</v>
      </c>
      <c r="D139" s="66">
        <f>SUM(D140:D143)</f>
        <v>13975.671</v>
      </c>
      <c r="E139" s="65">
        <f t="shared" si="7"/>
        <v>-1211.5549999999985</v>
      </c>
      <c r="F139" s="44">
        <f>(E139/C139)*100</f>
        <v>-7.977460795012852</v>
      </c>
      <c r="G139" s="66">
        <f>SUM(G140:G143)</f>
        <v>1155.1940000000002</v>
      </c>
      <c r="H139" s="66">
        <f>SUM(H140:H143)</f>
        <v>143.53799999999998</v>
      </c>
      <c r="I139" s="112">
        <f>SUM(H139-G139)</f>
        <v>-1011.6560000000002</v>
      </c>
      <c r="J139" s="46">
        <f>(I139/G139)*100</f>
        <v>-87.57455457698015</v>
      </c>
      <c r="L139" s="98"/>
    </row>
    <row r="140" spans="1:12" ht="18.75">
      <c r="A140" s="14" t="s">
        <v>153</v>
      </c>
      <c r="B140" s="11" t="s">
        <v>154</v>
      </c>
      <c r="C140" s="45">
        <v>4401.341</v>
      </c>
      <c r="D140" s="45">
        <v>4037.256</v>
      </c>
      <c r="E140" s="112">
        <f t="shared" si="7"/>
        <v>-364.0850000000005</v>
      </c>
      <c r="F140" s="46">
        <f>(E140/C140)*100</f>
        <v>-8.272137968859955</v>
      </c>
      <c r="G140" s="45">
        <v>71.219</v>
      </c>
      <c r="H140" s="45">
        <v>91.64</v>
      </c>
      <c r="I140" s="112">
        <f>SUM(H140-G140)</f>
        <v>20.421000000000006</v>
      </c>
      <c r="J140" s="46">
        <f>(I140/G140)*100</f>
        <v>28.673528131537946</v>
      </c>
      <c r="L140" s="98"/>
    </row>
    <row r="141" spans="1:12" ht="30" customHeight="1">
      <c r="A141" s="14" t="s">
        <v>155</v>
      </c>
      <c r="B141" s="11" t="s">
        <v>156</v>
      </c>
      <c r="C141" s="45">
        <v>1444.726</v>
      </c>
      <c r="D141" s="45">
        <v>1376.416</v>
      </c>
      <c r="E141" s="112">
        <f t="shared" si="7"/>
        <v>-68.31000000000017</v>
      </c>
      <c r="F141" s="46">
        <f>(E141/C141)*100</f>
        <v>-4.728232204584133</v>
      </c>
      <c r="G141" s="45">
        <v>642.059</v>
      </c>
      <c r="H141" s="45">
        <v>6.055</v>
      </c>
      <c r="I141" s="112">
        <f>SUM(H141-G141)</f>
        <v>-636.004</v>
      </c>
      <c r="J141" s="46">
        <f>(I141/G141)*100</f>
        <v>-99.05694025003933</v>
      </c>
      <c r="L141" s="98"/>
    </row>
    <row r="142" spans="1:12" ht="18.75">
      <c r="A142" s="14" t="s">
        <v>157</v>
      </c>
      <c r="B142" s="11" t="s">
        <v>158</v>
      </c>
      <c r="C142" s="45">
        <v>4473.825</v>
      </c>
      <c r="D142" s="45">
        <v>4668.277</v>
      </c>
      <c r="E142" s="112">
        <f t="shared" si="7"/>
        <v>194.45200000000023</v>
      </c>
      <c r="F142" s="46">
        <f>(E142/C142)*100</f>
        <v>4.346437332707476</v>
      </c>
      <c r="G142" s="45">
        <v>352.687</v>
      </c>
      <c r="H142" s="45">
        <v>32.016</v>
      </c>
      <c r="I142" s="112">
        <f>SUM(H142-G142)</f>
        <v>-320.671</v>
      </c>
      <c r="J142" s="46">
        <f>(I142/G142)*100</f>
        <v>-90.92226251605531</v>
      </c>
      <c r="L142" s="98"/>
    </row>
    <row r="143" spans="1:12" ht="18.75">
      <c r="A143" s="14" t="s">
        <v>159</v>
      </c>
      <c r="B143" s="17" t="s">
        <v>160</v>
      </c>
      <c r="C143" s="45">
        <v>4867.334</v>
      </c>
      <c r="D143" s="45">
        <v>3893.722</v>
      </c>
      <c r="E143" s="112">
        <f t="shared" si="7"/>
        <v>-973.6119999999996</v>
      </c>
      <c r="F143" s="46">
        <f>(E143/C143)*100</f>
        <v>-20.00298315258414</v>
      </c>
      <c r="G143" s="45">
        <v>89.229</v>
      </c>
      <c r="H143" s="45">
        <v>13.827</v>
      </c>
      <c r="I143" s="112">
        <f>SUM(H143-G143)</f>
        <v>-75.402</v>
      </c>
      <c r="J143" s="46">
        <f>(I143/G143)*100</f>
        <v>-84.50391688800727</v>
      </c>
      <c r="L143" s="98"/>
    </row>
    <row r="144" spans="1:12" ht="18.75">
      <c r="A144" s="14"/>
      <c r="B144" s="17"/>
      <c r="C144" s="45"/>
      <c r="D144" s="45"/>
      <c r="E144" s="112"/>
      <c r="F144" s="46"/>
      <c r="G144" s="45"/>
      <c r="H144" s="45"/>
      <c r="I144" s="112"/>
      <c r="J144" s="46"/>
      <c r="L144" s="98"/>
    </row>
    <row r="145" spans="1:12" ht="20.25">
      <c r="A145" s="18" t="s">
        <v>161</v>
      </c>
      <c r="B145" s="29" t="s">
        <v>162</v>
      </c>
      <c r="C145" s="66">
        <f>SUM(C146:C152)</f>
        <v>7434.210999999999</v>
      </c>
      <c r="D145" s="66">
        <f>SUM(D146:D152)</f>
        <v>6352.311</v>
      </c>
      <c r="E145" s="65">
        <f t="shared" si="7"/>
        <v>-1081.8999999999996</v>
      </c>
      <c r="F145" s="44">
        <f>(E145/C145)*100</f>
        <v>-14.552990223172301</v>
      </c>
      <c r="G145" s="66">
        <f>SUM(G146:G152)</f>
        <v>585.631</v>
      </c>
      <c r="H145" s="66">
        <f>SUM(H146:H152)</f>
        <v>148.083</v>
      </c>
      <c r="I145" s="112">
        <f>SUM(H145-G145)</f>
        <v>-437.548</v>
      </c>
      <c r="J145" s="46">
        <f>(I145/G145)*100</f>
        <v>-74.71394103112712</v>
      </c>
      <c r="L145" s="98"/>
    </row>
    <row r="146" spans="1:12" ht="20.25">
      <c r="A146" s="28" t="s">
        <v>248</v>
      </c>
      <c r="B146" s="11" t="s">
        <v>250</v>
      </c>
      <c r="C146" s="67">
        <v>624.646</v>
      </c>
      <c r="D146" s="67"/>
      <c r="E146" s="65"/>
      <c r="F146" s="44"/>
      <c r="G146" s="66"/>
      <c r="H146" s="66"/>
      <c r="I146" s="65"/>
      <c r="J146" s="44"/>
      <c r="L146" s="98"/>
    </row>
    <row r="147" spans="1:12" ht="37.5">
      <c r="A147" s="14" t="s">
        <v>163</v>
      </c>
      <c r="B147" s="11" t="s">
        <v>164</v>
      </c>
      <c r="C147" s="45">
        <v>27.66</v>
      </c>
      <c r="D147" s="45"/>
      <c r="E147" s="112">
        <f t="shared" si="7"/>
        <v>-27.66</v>
      </c>
      <c r="F147" s="46">
        <f>(E147/C147)*100</f>
        <v>-100</v>
      </c>
      <c r="G147" s="45">
        <v>0.207</v>
      </c>
      <c r="H147" s="45"/>
      <c r="I147" s="112">
        <f>SUM(H147-G147)</f>
        <v>-0.207</v>
      </c>
      <c r="J147" s="46">
        <f>(I147/G147)*100</f>
        <v>-100</v>
      </c>
      <c r="L147" s="98"/>
    </row>
    <row r="148" spans="1:12" ht="37.5">
      <c r="A148" s="14" t="s">
        <v>165</v>
      </c>
      <c r="B148" s="11" t="s">
        <v>166</v>
      </c>
      <c r="C148" s="45">
        <v>4485.838</v>
      </c>
      <c r="D148" s="45">
        <v>4197.455</v>
      </c>
      <c r="E148" s="112">
        <f t="shared" si="7"/>
        <v>-288.3829999999998</v>
      </c>
      <c r="F148" s="46">
        <f>(E148/C148)*100</f>
        <v>-6.428743079888302</v>
      </c>
      <c r="G148" s="45">
        <v>112.907</v>
      </c>
      <c r="H148" s="45">
        <v>93.359</v>
      </c>
      <c r="I148" s="112">
        <f>SUM(H148-G148)</f>
        <v>-19.548000000000002</v>
      </c>
      <c r="J148" s="46">
        <f>(I148/G148)*100</f>
        <v>-17.313364096114505</v>
      </c>
      <c r="L148" s="98"/>
    </row>
    <row r="149" spans="1:12" ht="18.75">
      <c r="A149" s="14" t="s">
        <v>167</v>
      </c>
      <c r="B149" s="11" t="s">
        <v>168</v>
      </c>
      <c r="C149" s="45">
        <v>1211.534</v>
      </c>
      <c r="D149" s="45">
        <v>1094.213</v>
      </c>
      <c r="E149" s="112">
        <f t="shared" si="7"/>
        <v>-117.32100000000014</v>
      </c>
      <c r="F149" s="46">
        <f>(E149/C149)*100</f>
        <v>-9.683673755750984</v>
      </c>
      <c r="G149" s="45">
        <v>381.44</v>
      </c>
      <c r="H149" s="45">
        <v>48.648</v>
      </c>
      <c r="I149" s="112">
        <f>SUM(H149-G149)</f>
        <v>-332.792</v>
      </c>
      <c r="J149" s="46">
        <f>(I149/G149)*100</f>
        <v>-87.24622483221476</v>
      </c>
      <c r="L149" s="98"/>
    </row>
    <row r="150" spans="1:12" ht="18.75">
      <c r="A150" s="14" t="s">
        <v>169</v>
      </c>
      <c r="B150" s="17" t="s">
        <v>170</v>
      </c>
      <c r="C150" s="45">
        <v>122.362</v>
      </c>
      <c r="D150" s="45">
        <v>115.596</v>
      </c>
      <c r="E150" s="112">
        <f t="shared" si="7"/>
        <v>-6.765999999999991</v>
      </c>
      <c r="F150" s="46">
        <f>(E150/C150)*100</f>
        <v>-5.52949445089161</v>
      </c>
      <c r="G150" s="45"/>
      <c r="H150" s="45"/>
      <c r="I150" s="112"/>
      <c r="J150" s="46"/>
      <c r="L150" s="98"/>
    </row>
    <row r="151" spans="1:12" ht="18.75">
      <c r="A151" s="14" t="s">
        <v>283</v>
      </c>
      <c r="B151" s="17" t="s">
        <v>302</v>
      </c>
      <c r="C151" s="45">
        <v>134.913</v>
      </c>
      <c r="D151" s="45">
        <v>201.951</v>
      </c>
      <c r="E151" s="112">
        <f>SUM(D151-C151)</f>
        <v>67.03799999999998</v>
      </c>
      <c r="F151" s="46"/>
      <c r="G151" s="45"/>
      <c r="H151" s="45"/>
      <c r="I151" s="112"/>
      <c r="J151" s="46"/>
      <c r="L151" s="98"/>
    </row>
    <row r="152" spans="1:12" ht="46.5" customHeight="1">
      <c r="A152" s="14" t="s">
        <v>249</v>
      </c>
      <c r="B152" s="17" t="s">
        <v>251</v>
      </c>
      <c r="C152" s="45">
        <v>827.258</v>
      </c>
      <c r="D152" s="45">
        <v>743.096</v>
      </c>
      <c r="E152" s="112">
        <f t="shared" si="7"/>
        <v>-84.16200000000003</v>
      </c>
      <c r="F152" s="46">
        <f>(E152/C152)*100</f>
        <v>-10.173609684040533</v>
      </c>
      <c r="G152" s="45">
        <v>91.077</v>
      </c>
      <c r="H152" s="45">
        <v>6.076</v>
      </c>
      <c r="I152" s="112">
        <f>SUM(H152-G152)</f>
        <v>-85.001</v>
      </c>
      <c r="J152" s="46">
        <f>(I152/G152)*100</f>
        <v>-93.32872185074169</v>
      </c>
      <c r="L152" s="98"/>
    </row>
    <row r="153" spans="1:12" ht="20.25">
      <c r="A153" s="12" t="s">
        <v>171</v>
      </c>
      <c r="B153" s="13" t="s">
        <v>172</v>
      </c>
      <c r="C153" s="66"/>
      <c r="D153" s="66"/>
      <c r="E153" s="65"/>
      <c r="F153" s="44"/>
      <c r="G153" s="66">
        <f>SUM(G154:G157)</f>
        <v>4614.22</v>
      </c>
      <c r="H153" s="66">
        <f>SUM(H154:H157)</f>
        <v>0</v>
      </c>
      <c r="I153" s="112">
        <f>SUM(H153-G153)</f>
        <v>-4614.22</v>
      </c>
      <c r="J153" s="46">
        <f>(I153/G153)*100</f>
        <v>-100</v>
      </c>
      <c r="L153" s="98"/>
    </row>
    <row r="154" spans="1:12" ht="18.75">
      <c r="A154" s="14" t="s">
        <v>173</v>
      </c>
      <c r="B154" s="15" t="s">
        <v>174</v>
      </c>
      <c r="C154" s="45"/>
      <c r="D154" s="45"/>
      <c r="E154" s="112"/>
      <c r="F154" s="46"/>
      <c r="G154" s="45">
        <v>3998.756</v>
      </c>
      <c r="H154" s="45"/>
      <c r="I154" s="112">
        <f>SUM(H154-G154)</f>
        <v>-3998.756</v>
      </c>
      <c r="J154" s="46">
        <f>(I154/G154)*100</f>
        <v>-100</v>
      </c>
      <c r="L154" s="98"/>
    </row>
    <row r="155" spans="1:12" ht="37.5">
      <c r="A155" s="14" t="s">
        <v>175</v>
      </c>
      <c r="B155" s="30" t="s">
        <v>176</v>
      </c>
      <c r="C155" s="45"/>
      <c r="D155" s="45"/>
      <c r="E155" s="112"/>
      <c r="F155" s="46"/>
      <c r="G155" s="45">
        <v>595.464</v>
      </c>
      <c r="H155" s="130"/>
      <c r="I155" s="112">
        <f>SUM(H155-G155)</f>
        <v>-595.464</v>
      </c>
      <c r="J155" s="46">
        <f>(I155/G155)*100</f>
        <v>-100</v>
      </c>
      <c r="L155" s="98"/>
    </row>
    <row r="156" spans="1:12" ht="36.75" customHeight="1">
      <c r="A156" s="14" t="s">
        <v>284</v>
      </c>
      <c r="B156" s="133" t="s">
        <v>303</v>
      </c>
      <c r="C156" s="45"/>
      <c r="D156" s="45"/>
      <c r="E156" s="112"/>
      <c r="F156" s="46"/>
      <c r="G156" s="45">
        <v>20</v>
      </c>
      <c r="H156" s="45"/>
      <c r="I156" s="112">
        <f>SUM(H156-G156)</f>
        <v>-20</v>
      </c>
      <c r="J156" s="46">
        <f>(I156/G156)*100</f>
        <v>-100</v>
      </c>
      <c r="L156" s="98"/>
    </row>
    <row r="157" spans="1:12" ht="18.75">
      <c r="A157" s="14"/>
      <c r="B157" s="30"/>
      <c r="C157" s="45"/>
      <c r="D157" s="45"/>
      <c r="E157" s="112"/>
      <c r="F157" s="46"/>
      <c r="G157" s="45"/>
      <c r="H157" s="45"/>
      <c r="I157" s="112"/>
      <c r="J157" s="46"/>
      <c r="L157" s="98"/>
    </row>
    <row r="158" spans="1:12" ht="40.5">
      <c r="A158" s="12" t="s">
        <v>177</v>
      </c>
      <c r="B158" s="13" t="s">
        <v>178</v>
      </c>
      <c r="C158" s="66">
        <f>C159</f>
        <v>79.396</v>
      </c>
      <c r="D158" s="66">
        <f>D159</f>
        <v>5.611</v>
      </c>
      <c r="E158" s="65">
        <f t="shared" si="7"/>
        <v>-73.785</v>
      </c>
      <c r="F158" s="46">
        <f aca="true" t="shared" si="8" ref="F158:F164">(E158/C158)*100</f>
        <v>-92.93289334475287</v>
      </c>
      <c r="G158" s="66">
        <f>G159</f>
        <v>9.836</v>
      </c>
      <c r="H158" s="66">
        <f>H159</f>
        <v>0</v>
      </c>
      <c r="I158" s="112">
        <f>SUM(H158-G158)</f>
        <v>-9.836</v>
      </c>
      <c r="J158" s="46">
        <f>(I158/G158)*100</f>
        <v>-100</v>
      </c>
      <c r="L158" s="98"/>
    </row>
    <row r="159" spans="1:12" ht="18.75">
      <c r="A159" s="14" t="s">
        <v>179</v>
      </c>
      <c r="B159" s="11" t="s">
        <v>180</v>
      </c>
      <c r="C159" s="45">
        <v>79.396</v>
      </c>
      <c r="D159" s="45">
        <v>5.611</v>
      </c>
      <c r="E159" s="112">
        <f t="shared" si="7"/>
        <v>-73.785</v>
      </c>
      <c r="F159" s="46">
        <f t="shared" si="8"/>
        <v>-92.93289334475287</v>
      </c>
      <c r="G159" s="45">
        <v>9.836</v>
      </c>
      <c r="H159" s="45"/>
      <c r="I159" s="112">
        <f>SUM(H159-G159)</f>
        <v>-9.836</v>
      </c>
      <c r="J159" s="46">
        <f>(I159/G159)*100</f>
        <v>-100</v>
      </c>
      <c r="L159" s="98"/>
    </row>
    <row r="160" spans="1:12" ht="40.5">
      <c r="A160" s="18" t="s">
        <v>181</v>
      </c>
      <c r="B160" s="29" t="s">
        <v>182</v>
      </c>
      <c r="C160" s="66">
        <f>SUM(C161:C166)</f>
        <v>7303.518999999999</v>
      </c>
      <c r="D160" s="66">
        <f>SUM(D161:D166)</f>
        <v>6010.0830000000005</v>
      </c>
      <c r="E160" s="65">
        <f t="shared" si="7"/>
        <v>-1293.4359999999988</v>
      </c>
      <c r="F160" s="44">
        <f t="shared" si="8"/>
        <v>-17.709764293075693</v>
      </c>
      <c r="G160" s="66">
        <f>SUM(G161:G166)</f>
        <v>4528.145</v>
      </c>
      <c r="H160" s="66">
        <f>SUM(H161:H166)</f>
        <v>1079.356</v>
      </c>
      <c r="I160" s="112">
        <f>SUM(H160-G160)</f>
        <v>-3448.7890000000007</v>
      </c>
      <c r="J160" s="46">
        <f>(I160/G160)*100</f>
        <v>-76.16339582765129</v>
      </c>
      <c r="L160" s="98"/>
    </row>
    <row r="161" spans="1:12" ht="37.5">
      <c r="A161" s="28" t="s">
        <v>183</v>
      </c>
      <c r="B161" s="11" t="s">
        <v>184</v>
      </c>
      <c r="C161" s="45">
        <v>1623.822</v>
      </c>
      <c r="D161" s="45">
        <v>178.171</v>
      </c>
      <c r="E161" s="112">
        <f t="shared" si="7"/>
        <v>-1445.6509999999998</v>
      </c>
      <c r="F161" s="46">
        <f t="shared" si="8"/>
        <v>-89.0276766788478</v>
      </c>
      <c r="G161" s="45"/>
      <c r="H161" s="45"/>
      <c r="I161" s="112"/>
      <c r="J161" s="46"/>
      <c r="L161" s="98"/>
    </row>
    <row r="162" spans="1:12" ht="37.5">
      <c r="A162" s="28" t="s">
        <v>185</v>
      </c>
      <c r="B162" s="17" t="s">
        <v>186</v>
      </c>
      <c r="C162" s="45">
        <v>104.319</v>
      </c>
      <c r="D162" s="45">
        <v>161.18</v>
      </c>
      <c r="E162" s="112">
        <f t="shared" si="7"/>
        <v>56.861000000000004</v>
      </c>
      <c r="F162" s="46">
        <f t="shared" si="8"/>
        <v>54.50684918375368</v>
      </c>
      <c r="G162" s="45"/>
      <c r="H162" s="45"/>
      <c r="I162" s="112"/>
      <c r="J162" s="46"/>
      <c r="L162" s="98"/>
    </row>
    <row r="163" spans="1:12" ht="37.5">
      <c r="A163" s="28" t="s">
        <v>187</v>
      </c>
      <c r="B163" s="17" t="s">
        <v>188</v>
      </c>
      <c r="C163" s="45">
        <v>197.571</v>
      </c>
      <c r="D163" s="45">
        <v>99.334</v>
      </c>
      <c r="E163" s="112">
        <f t="shared" si="7"/>
        <v>-98.237</v>
      </c>
      <c r="F163" s="46">
        <f t="shared" si="8"/>
        <v>-49.72237828426236</v>
      </c>
      <c r="G163" s="45"/>
      <c r="H163" s="45"/>
      <c r="I163" s="112"/>
      <c r="J163" s="46"/>
      <c r="L163" s="98"/>
    </row>
    <row r="164" spans="1:12" ht="37.5">
      <c r="A164" s="28" t="s">
        <v>189</v>
      </c>
      <c r="B164" s="11" t="s">
        <v>190</v>
      </c>
      <c r="C164" s="45">
        <v>5377.807</v>
      </c>
      <c r="D164" s="45">
        <v>5571.398</v>
      </c>
      <c r="E164" s="112">
        <f t="shared" si="7"/>
        <v>193.59100000000035</v>
      </c>
      <c r="F164" s="46">
        <f t="shared" si="8"/>
        <v>3.5998130836603166</v>
      </c>
      <c r="G164" s="45"/>
      <c r="H164" s="45"/>
      <c r="I164" s="112"/>
      <c r="J164" s="46"/>
      <c r="L164" s="98"/>
    </row>
    <row r="165" spans="1:12" ht="18.75">
      <c r="A165" s="28" t="s">
        <v>191</v>
      </c>
      <c r="B165" s="11" t="s">
        <v>192</v>
      </c>
      <c r="C165" s="45"/>
      <c r="D165" s="45"/>
      <c r="E165" s="112">
        <f t="shared" si="7"/>
        <v>0</v>
      </c>
      <c r="F165" s="46"/>
      <c r="G165" s="45"/>
      <c r="H165" s="45"/>
      <c r="I165" s="112"/>
      <c r="J165" s="46"/>
      <c r="L165" s="98"/>
    </row>
    <row r="166" spans="1:12" ht="37.5">
      <c r="A166" s="14" t="s">
        <v>193</v>
      </c>
      <c r="B166" s="11" t="s">
        <v>194</v>
      </c>
      <c r="C166" s="45"/>
      <c r="D166" s="45"/>
      <c r="E166" s="112"/>
      <c r="F166" s="46"/>
      <c r="G166" s="45">
        <v>4528.145</v>
      </c>
      <c r="H166" s="45">
        <v>1079.356</v>
      </c>
      <c r="I166" s="112">
        <f>SUM(H166-G166)</f>
        <v>-3448.7890000000007</v>
      </c>
      <c r="J166" s="46">
        <f>(I166/G166)*100</f>
        <v>-76.16339582765129</v>
      </c>
      <c r="L166" s="98"/>
    </row>
    <row r="167" spans="1:12" ht="20.25">
      <c r="A167" s="18" t="s">
        <v>195</v>
      </c>
      <c r="B167" s="13" t="s">
        <v>196</v>
      </c>
      <c r="C167" s="66">
        <f>SUM(C168:C171)</f>
        <v>15.8</v>
      </c>
      <c r="D167" s="66">
        <f>SUM(D168:D171)</f>
        <v>0</v>
      </c>
      <c r="E167" s="65">
        <f t="shared" si="7"/>
        <v>-15.8</v>
      </c>
      <c r="F167" s="44"/>
      <c r="G167" s="66">
        <f>SUM(G168:G171)</f>
        <v>14439.235999999999</v>
      </c>
      <c r="H167" s="66">
        <f>SUM(H168:H171)</f>
        <v>0</v>
      </c>
      <c r="I167" s="112">
        <f>SUM(H167-G167)</f>
        <v>-14439.235999999999</v>
      </c>
      <c r="J167" s="46">
        <f>(I167/G167)*100</f>
        <v>-100</v>
      </c>
      <c r="L167" s="98"/>
    </row>
    <row r="168" spans="1:12" ht="37.5">
      <c r="A168" s="28" t="s">
        <v>197</v>
      </c>
      <c r="B168" s="15" t="s">
        <v>198</v>
      </c>
      <c r="C168" s="67">
        <v>2.8</v>
      </c>
      <c r="D168" s="67"/>
      <c r="E168" s="112">
        <f>SUM(D168-C168)</f>
        <v>-2.8</v>
      </c>
      <c r="F168" s="46">
        <f>(E168/C168)*100</f>
        <v>-100</v>
      </c>
      <c r="G168" s="67">
        <v>34.256</v>
      </c>
      <c r="H168" s="67"/>
      <c r="I168" s="112">
        <f>SUM(H168-G168)</f>
        <v>-34.256</v>
      </c>
      <c r="J168" s="46">
        <f>(I168/G168)*100</f>
        <v>-100</v>
      </c>
      <c r="L168" s="98"/>
    </row>
    <row r="169" spans="1:12" ht="18.75">
      <c r="A169" s="14" t="s">
        <v>285</v>
      </c>
      <c r="B169" s="11" t="s">
        <v>304</v>
      </c>
      <c r="C169" s="45">
        <v>13</v>
      </c>
      <c r="D169" s="45"/>
      <c r="E169" s="112">
        <f>SUM(D169-C169)</f>
        <v>-13</v>
      </c>
      <c r="F169" s="46">
        <f>(E169/C169)*100</f>
        <v>-100</v>
      </c>
      <c r="G169" s="45"/>
      <c r="H169" s="45"/>
      <c r="I169" s="112"/>
      <c r="J169" s="46"/>
      <c r="L169" s="98"/>
    </row>
    <row r="170" spans="1:12" ht="56.25">
      <c r="A170" s="14" t="s">
        <v>199</v>
      </c>
      <c r="B170" s="11" t="s">
        <v>200</v>
      </c>
      <c r="C170" s="45"/>
      <c r="D170" s="45"/>
      <c r="E170" s="112"/>
      <c r="F170" s="46"/>
      <c r="G170" s="45">
        <v>14404.98</v>
      </c>
      <c r="H170" s="45"/>
      <c r="I170" s="112">
        <f>SUM(H170-G170)</f>
        <v>-14404.98</v>
      </c>
      <c r="J170" s="46">
        <f>(I170/G170)*100</f>
        <v>-100</v>
      </c>
      <c r="L170" s="98"/>
    </row>
    <row r="171" spans="1:12" ht="22.5" customHeight="1">
      <c r="A171" s="14" t="s">
        <v>298</v>
      </c>
      <c r="B171" s="11" t="s">
        <v>305</v>
      </c>
      <c r="C171" s="45"/>
      <c r="D171" s="45"/>
      <c r="E171" s="112">
        <f>SUM(D171-C171)</f>
        <v>0</v>
      </c>
      <c r="F171" s="46"/>
      <c r="G171" s="45"/>
      <c r="H171" s="45"/>
      <c r="I171" s="112"/>
      <c r="J171" s="46"/>
      <c r="L171" s="98"/>
    </row>
    <row r="172" spans="1:12" ht="20.25">
      <c r="A172" s="12"/>
      <c r="B172" s="29"/>
      <c r="C172" s="84"/>
      <c r="D172" s="84"/>
      <c r="E172" s="65"/>
      <c r="F172" s="44"/>
      <c r="G172" s="108"/>
      <c r="H172" s="108"/>
      <c r="I172" s="65"/>
      <c r="J172" s="44"/>
      <c r="L172" s="98"/>
    </row>
    <row r="173" spans="1:12" ht="18.75">
      <c r="A173" s="14"/>
      <c r="B173" s="11"/>
      <c r="C173" s="45"/>
      <c r="D173" s="45"/>
      <c r="E173" s="112"/>
      <c r="F173" s="46"/>
      <c r="G173" s="45"/>
      <c r="H173" s="45"/>
      <c r="I173" s="112"/>
      <c r="J173" s="46"/>
      <c r="L173" s="98"/>
    </row>
    <row r="174" spans="1:12" ht="37.5">
      <c r="A174" s="31" t="s">
        <v>201</v>
      </c>
      <c r="B174" s="32" t="s">
        <v>202</v>
      </c>
      <c r="C174" s="68">
        <f>C175+C176</f>
        <v>722.792</v>
      </c>
      <c r="D174" s="68">
        <f>D175+D176</f>
        <v>1109.374</v>
      </c>
      <c r="E174" s="112">
        <f t="shared" si="7"/>
        <v>386.582</v>
      </c>
      <c r="F174" s="46">
        <f>(E174/C174)*100</f>
        <v>53.4845432710932</v>
      </c>
      <c r="G174" s="68">
        <f>G175+G176</f>
        <v>54.857</v>
      </c>
      <c r="H174" s="68">
        <f>H175+H176</f>
        <v>0</v>
      </c>
      <c r="I174" s="112">
        <f>SUM(H174-G174)</f>
        <v>-54.857</v>
      </c>
      <c r="J174" s="44">
        <f>(I174/G174)*100</f>
        <v>-100</v>
      </c>
      <c r="L174" s="98"/>
    </row>
    <row r="175" spans="1:12" ht="37.5">
      <c r="A175" s="14" t="s">
        <v>203</v>
      </c>
      <c r="B175" s="11" t="s">
        <v>204</v>
      </c>
      <c r="C175" s="67">
        <v>623.282</v>
      </c>
      <c r="D175" s="67">
        <v>1109.374</v>
      </c>
      <c r="E175" s="112">
        <f t="shared" si="7"/>
        <v>486.092</v>
      </c>
      <c r="F175" s="46">
        <f>(E175/C175)*100</f>
        <v>77.989096428262</v>
      </c>
      <c r="G175" s="67">
        <v>54.857</v>
      </c>
      <c r="H175" s="67"/>
      <c r="I175" s="112">
        <f>SUM(H175-G175)</f>
        <v>-54.857</v>
      </c>
      <c r="J175" s="46">
        <f>(I175/G175)*100</f>
        <v>-100</v>
      </c>
      <c r="L175" s="98"/>
    </row>
    <row r="176" spans="1:12" ht="20.25">
      <c r="A176" s="14" t="s">
        <v>205</v>
      </c>
      <c r="B176" s="11" t="s">
        <v>206</v>
      </c>
      <c r="C176" s="67">
        <v>99.51</v>
      </c>
      <c r="D176" s="67"/>
      <c r="E176" s="112">
        <f t="shared" si="7"/>
        <v>-99.51</v>
      </c>
      <c r="F176" s="46">
        <f>(E176/C176)*100</f>
        <v>-100</v>
      </c>
      <c r="G176" s="67"/>
      <c r="H176" s="67"/>
      <c r="I176" s="112"/>
      <c r="J176" s="44"/>
      <c r="L176" s="98"/>
    </row>
    <row r="177" spans="1:12" ht="20.25">
      <c r="A177" s="18" t="s">
        <v>207</v>
      </c>
      <c r="B177" s="13" t="s">
        <v>2</v>
      </c>
      <c r="C177" s="66"/>
      <c r="D177" s="66"/>
      <c r="E177" s="65"/>
      <c r="F177" s="44"/>
      <c r="G177" s="66">
        <f>G178</f>
        <v>1164.95</v>
      </c>
      <c r="H177" s="66">
        <f>H178</f>
        <v>8.604</v>
      </c>
      <c r="I177" s="65">
        <f>SUM(H177-G177)</f>
        <v>-1156.346</v>
      </c>
      <c r="J177" s="44">
        <f>(I177/G177)*100</f>
        <v>-99.26142752907849</v>
      </c>
      <c r="L177" s="98"/>
    </row>
    <row r="178" spans="1:12" ht="20.25">
      <c r="A178" s="14" t="s">
        <v>208</v>
      </c>
      <c r="B178" s="11" t="s">
        <v>209</v>
      </c>
      <c r="C178" s="67"/>
      <c r="D178" s="67"/>
      <c r="E178" s="112"/>
      <c r="F178" s="46"/>
      <c r="G178" s="67">
        <v>1164.95</v>
      </c>
      <c r="H178" s="67">
        <v>8.604</v>
      </c>
      <c r="I178" s="112">
        <f>SUM(H178-G178)</f>
        <v>-1156.346</v>
      </c>
      <c r="J178" s="44">
        <f>(I178/G178)*100</f>
        <v>-99.26142752907849</v>
      </c>
      <c r="L178" s="98"/>
    </row>
    <row r="179" spans="1:12" ht="20.25">
      <c r="A179" s="33" t="s">
        <v>210</v>
      </c>
      <c r="B179" s="34" t="s">
        <v>211</v>
      </c>
      <c r="C179" s="66">
        <f>SUM(C180:C183)</f>
        <v>156.713</v>
      </c>
      <c r="D179" s="66">
        <f>SUM(D180:D183)</f>
        <v>149.534</v>
      </c>
      <c r="E179" s="65">
        <f t="shared" si="7"/>
        <v>-7.179000000000002</v>
      </c>
      <c r="F179" s="44">
        <f>(E179/C179)*100</f>
        <v>-4.580985623400741</v>
      </c>
      <c r="G179" s="66"/>
      <c r="H179" s="66"/>
      <c r="I179" s="65"/>
      <c r="J179" s="44"/>
      <c r="L179" s="98"/>
    </row>
    <row r="180" spans="1:12" ht="15" customHeight="1">
      <c r="A180" s="72"/>
      <c r="B180" s="27"/>
      <c r="C180" s="66"/>
      <c r="D180" s="66"/>
      <c r="E180" s="112"/>
      <c r="F180" s="46"/>
      <c r="G180" s="66"/>
      <c r="H180" s="66"/>
      <c r="I180" s="112"/>
      <c r="J180" s="46"/>
      <c r="L180" s="98"/>
    </row>
    <row r="181" spans="1:12" ht="18.75">
      <c r="A181" s="14" t="s">
        <v>212</v>
      </c>
      <c r="B181" s="11" t="s">
        <v>117</v>
      </c>
      <c r="C181" s="67">
        <v>93.817</v>
      </c>
      <c r="D181" s="67">
        <v>88.248</v>
      </c>
      <c r="E181" s="112">
        <f t="shared" si="7"/>
        <v>-5.568999999999988</v>
      </c>
      <c r="F181" s="46">
        <f>(E181/C181)*100</f>
        <v>-5.9360243879041</v>
      </c>
      <c r="G181" s="67"/>
      <c r="H181" s="67"/>
      <c r="I181" s="112"/>
      <c r="J181" s="46"/>
      <c r="L181" s="98"/>
    </row>
    <row r="182" spans="1:12" ht="61.5" customHeight="1">
      <c r="A182" s="14" t="s">
        <v>263</v>
      </c>
      <c r="B182" s="11" t="s">
        <v>264</v>
      </c>
      <c r="C182" s="67">
        <v>2.321</v>
      </c>
      <c r="D182" s="67"/>
      <c r="E182" s="68">
        <f>SUM(D182-C182)</f>
        <v>-2.321</v>
      </c>
      <c r="F182" s="46"/>
      <c r="G182" s="67"/>
      <c r="H182" s="67"/>
      <c r="I182" s="112"/>
      <c r="J182" s="46"/>
      <c r="L182" s="134"/>
    </row>
    <row r="183" spans="1:12" ht="62.25" customHeight="1" thickBot="1">
      <c r="A183" s="14" t="s">
        <v>213</v>
      </c>
      <c r="B183" s="39" t="s">
        <v>214</v>
      </c>
      <c r="C183" s="67">
        <v>60.575</v>
      </c>
      <c r="D183" s="67">
        <v>61.286</v>
      </c>
      <c r="E183" s="68">
        <f>SUM(D183-C183)</f>
        <v>0.7109999999999985</v>
      </c>
      <c r="F183" s="51">
        <f>(E183/C183)*100</f>
        <v>1.1737515476681775</v>
      </c>
      <c r="G183" s="67"/>
      <c r="H183" s="67"/>
      <c r="I183" s="68"/>
      <c r="J183" s="51"/>
      <c r="L183" s="134"/>
    </row>
    <row r="184" spans="1:12" ht="21" thickBot="1">
      <c r="A184" s="35"/>
      <c r="B184" s="36" t="s">
        <v>270</v>
      </c>
      <c r="C184" s="70">
        <f>C54+C56+C58+C72+C82+C127+C139+C145+C153+C158+C160+C167+C174+C177+C179</f>
        <v>357410.9220000001</v>
      </c>
      <c r="D184" s="70">
        <f>D54+D56+D58+D72+D82+D127+D139+D145+D153+D158+D160+D167+D174+D177+D179</f>
        <v>357385.71499999985</v>
      </c>
      <c r="E184" s="115">
        <f t="shared" si="7"/>
        <v>-25.20700000022771</v>
      </c>
      <c r="F184" s="52">
        <f>(E184/C184)*100</f>
        <v>-0.0070526663984341546</v>
      </c>
      <c r="G184" s="109">
        <f>G54+G56+G58+G72+G82+G127+G139+G145+G153+G158+G160+G167+G174+G177+G179+G172</f>
        <v>47162.029</v>
      </c>
      <c r="H184" s="109">
        <f>H54+H56+H58+H72+H82+H127+H139+H145+H153+H158+H160+H167+H174+H177+H179+H172</f>
        <v>8167.547999999999</v>
      </c>
      <c r="I184" s="115">
        <f>SUM(H184-G184)</f>
        <v>-38994.481</v>
      </c>
      <c r="J184" s="52">
        <f>(I184/G184)*100</f>
        <v>-82.681941016575</v>
      </c>
      <c r="L184" s="134"/>
    </row>
    <row r="185" spans="1:12" ht="21" thickBot="1">
      <c r="A185" s="37"/>
      <c r="B185" s="78" t="s">
        <v>215</v>
      </c>
      <c r="C185" s="106">
        <f>SUM(C186:C187)</f>
        <v>8214.426</v>
      </c>
      <c r="D185" s="106">
        <f>SUM(D186:D187)</f>
        <v>7264.8</v>
      </c>
      <c r="E185" s="115">
        <f t="shared" si="7"/>
        <v>-949.6259999999993</v>
      </c>
      <c r="F185" s="53">
        <f>(E185/C185)*100</f>
        <v>-11.560466915156328</v>
      </c>
      <c r="G185" s="106"/>
      <c r="H185" s="106"/>
      <c r="I185" s="115"/>
      <c r="J185" s="52"/>
      <c r="L185" s="134"/>
    </row>
    <row r="186" spans="1:12" ht="65.25" customHeight="1">
      <c r="A186" s="23" t="s">
        <v>216</v>
      </c>
      <c r="B186" s="77" t="s">
        <v>230</v>
      </c>
      <c r="C186" s="71">
        <v>8214.426</v>
      </c>
      <c r="D186" s="71">
        <v>7264.8</v>
      </c>
      <c r="E186" s="112">
        <f t="shared" si="7"/>
        <v>-949.6259999999993</v>
      </c>
      <c r="F186" s="46">
        <f>(E186/C186)*100</f>
        <v>-11.560466915156328</v>
      </c>
      <c r="G186" s="71"/>
      <c r="H186" s="71"/>
      <c r="I186" s="112"/>
      <c r="J186" s="48"/>
      <c r="L186" s="134"/>
    </row>
    <row r="187" spans="1:12" ht="10.5" customHeight="1" thickBot="1">
      <c r="A187" s="20"/>
      <c r="B187" s="73"/>
      <c r="C187" s="69"/>
      <c r="D187" s="69"/>
      <c r="E187" s="114"/>
      <c r="F187" s="48"/>
      <c r="G187" s="69"/>
      <c r="H187" s="69"/>
      <c r="I187" s="113"/>
      <c r="J187" s="48"/>
      <c r="L187" s="134"/>
    </row>
    <row r="188" spans="1:12" ht="25.5" customHeight="1" thickBot="1">
      <c r="A188" s="92"/>
      <c r="B188" s="93" t="s">
        <v>272</v>
      </c>
      <c r="C188" s="94">
        <f>C184+C185</f>
        <v>365625.34800000006</v>
      </c>
      <c r="D188" s="94">
        <f>D184+D185</f>
        <v>364650.51499999984</v>
      </c>
      <c r="E188" s="110">
        <f>SUM(D188-C188)</f>
        <v>-974.833000000217</v>
      </c>
      <c r="F188" s="87">
        <f>(E188/C188)*100</f>
        <v>-0.26662073768479994</v>
      </c>
      <c r="G188" s="94">
        <f>G184+G185</f>
        <v>47162.029</v>
      </c>
      <c r="H188" s="94">
        <f>H184+H185</f>
        <v>8167.547999999999</v>
      </c>
      <c r="I188" s="110">
        <f>SUM(H188-G188)</f>
        <v>-38994.481</v>
      </c>
      <c r="J188" s="88">
        <f>(I188/G188)*100</f>
        <v>-82.681941016575</v>
      </c>
      <c r="L188" s="134"/>
    </row>
    <row r="189" spans="1:12" ht="22.5" customHeight="1" thickBot="1">
      <c r="A189" s="85"/>
      <c r="B189" s="86" t="s">
        <v>271</v>
      </c>
      <c r="C189" s="107"/>
      <c r="D189" s="110">
        <f>SUM(D190:D191)</f>
        <v>0</v>
      </c>
      <c r="E189" s="119">
        <f>SUM(D189-C189)</f>
        <v>0</v>
      </c>
      <c r="F189" s="89"/>
      <c r="G189" s="110">
        <f>SUM(G190:G191)</f>
        <v>-188.066</v>
      </c>
      <c r="H189" s="110">
        <f>SUM(H190:H191)</f>
        <v>-170.15</v>
      </c>
      <c r="I189" s="110">
        <f>SUM(H189-G189)</f>
        <v>17.915999999999997</v>
      </c>
      <c r="J189" s="91">
        <f>(I189/G189)*100</f>
        <v>-9.5264428445333</v>
      </c>
      <c r="L189" s="134"/>
    </row>
    <row r="190" spans="1:12" ht="42.75" customHeight="1">
      <c r="A190" s="14" t="s">
        <v>218</v>
      </c>
      <c r="B190" s="74" t="s">
        <v>220</v>
      </c>
      <c r="C190" s="67"/>
      <c r="D190" s="67"/>
      <c r="E190" s="65"/>
      <c r="F190" s="44"/>
      <c r="G190" s="71"/>
      <c r="H190" s="71"/>
      <c r="I190" s="113"/>
      <c r="J190" s="90"/>
      <c r="L190" s="134"/>
    </row>
    <row r="191" spans="1:12" ht="42.75" customHeight="1" thickBot="1">
      <c r="A191" s="20" t="s">
        <v>219</v>
      </c>
      <c r="B191" s="95" t="s">
        <v>221</v>
      </c>
      <c r="C191" s="69"/>
      <c r="D191" s="69"/>
      <c r="E191" s="113"/>
      <c r="F191" s="96"/>
      <c r="G191" s="69">
        <v>-188.066</v>
      </c>
      <c r="H191" s="69">
        <v>-170.15</v>
      </c>
      <c r="I191" s="113">
        <f>SUM(H191-G191)</f>
        <v>17.915999999999997</v>
      </c>
      <c r="J191" s="90">
        <f>(I191/G191)*100</f>
        <v>-9.5264428445333</v>
      </c>
      <c r="L191" s="134"/>
    </row>
    <row r="192" spans="1:12" ht="21" thickBot="1">
      <c r="A192" s="97"/>
      <c r="B192" s="86" t="s">
        <v>229</v>
      </c>
      <c r="C192" s="94">
        <f>C188+C189</f>
        <v>365625.34800000006</v>
      </c>
      <c r="D192" s="94">
        <f>D188+D189</f>
        <v>364650.51499999984</v>
      </c>
      <c r="E192" s="119">
        <f>SUM(D192-C192)</f>
        <v>-974.833000000217</v>
      </c>
      <c r="F192" s="89">
        <f>(E192/C192)*100</f>
        <v>-0.26662073768479994</v>
      </c>
      <c r="G192" s="94">
        <f>G188+G189</f>
        <v>46973.963</v>
      </c>
      <c r="H192" s="94">
        <f>H188+H189</f>
        <v>7997.397999999999</v>
      </c>
      <c r="I192" s="115">
        <f>SUM(H192-G192)</f>
        <v>-38976.565</v>
      </c>
      <c r="J192" s="123">
        <f>(I192/G192)*100</f>
        <v>-82.97482799141302</v>
      </c>
      <c r="L192" s="134"/>
    </row>
    <row r="193" spans="1:12" ht="28.5" customHeight="1">
      <c r="A193" s="146"/>
      <c r="B193" s="147"/>
      <c r="C193" s="147"/>
      <c r="D193" s="147"/>
      <c r="E193" s="147"/>
      <c r="F193" s="147"/>
      <c r="G193" s="147"/>
      <c r="H193" s="147"/>
      <c r="I193" s="147"/>
      <c r="J193" s="147"/>
      <c r="L193" s="135"/>
    </row>
    <row r="194" spans="1:12" ht="87" customHeight="1">
      <c r="A194" s="140"/>
      <c r="B194" s="141"/>
      <c r="C194" s="141"/>
      <c r="D194" s="141"/>
      <c r="E194" s="141"/>
      <c r="F194" s="141"/>
      <c r="G194" s="141"/>
      <c r="H194" s="141"/>
      <c r="I194" s="141"/>
      <c r="J194" s="142"/>
      <c r="L194" s="135"/>
    </row>
    <row r="195" spans="1:10" ht="47.25" customHeight="1">
      <c r="A195" s="120"/>
      <c r="B195" s="121"/>
      <c r="C195" s="120"/>
      <c r="D195" s="120"/>
      <c r="E195" s="120"/>
      <c r="F195" s="138"/>
      <c r="G195" s="139"/>
      <c r="H195" s="139"/>
      <c r="I195" s="139"/>
      <c r="J195" s="139"/>
    </row>
    <row r="196" spans="1:10" ht="15">
      <c r="A196" s="122"/>
      <c r="B196" s="122"/>
      <c r="C196" s="122"/>
      <c r="D196" s="122"/>
      <c r="E196" s="122"/>
      <c r="F196" s="122"/>
      <c r="G196" s="122"/>
      <c r="H196" s="122"/>
      <c r="I196" s="122"/>
      <c r="J196" s="122"/>
    </row>
  </sheetData>
  <sheetProtection/>
  <mergeCells count="17">
    <mergeCell ref="A2:J2"/>
    <mergeCell ref="A5:A7"/>
    <mergeCell ref="B5:B7"/>
    <mergeCell ref="C5:F5"/>
    <mergeCell ref="G5:J5"/>
    <mergeCell ref="D6:D7"/>
    <mergeCell ref="C6:C7"/>
    <mergeCell ref="G6:G7"/>
    <mergeCell ref="H6:H7"/>
    <mergeCell ref="I6:J6"/>
    <mergeCell ref="E6:F6"/>
    <mergeCell ref="F195:J195"/>
    <mergeCell ref="A194:J194"/>
    <mergeCell ref="A9:J9"/>
    <mergeCell ref="A193:J193"/>
    <mergeCell ref="A52:J52"/>
    <mergeCell ref="A86:A87"/>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user416a</cp:lastModifiedBy>
  <cp:lastPrinted>2014-04-28T06:09:50Z</cp:lastPrinted>
  <dcterms:created xsi:type="dcterms:W3CDTF">2001-02-08T10:51:36Z</dcterms:created>
  <dcterms:modified xsi:type="dcterms:W3CDTF">2014-04-28T06:09:54Z</dcterms:modified>
  <cp:category/>
  <cp:version/>
  <cp:contentType/>
  <cp:contentStatus/>
</cp:coreProperties>
</file>