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<sst xmlns="http://schemas.openxmlformats.org/spreadsheetml/2006/main" count="196" uniqueCount="80">
  <si>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</si>
  <si>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</si>
  <si>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</si>
  <si>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</si>
  <si>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</si>
  <si>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</si>
  <si>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</si>
  <si>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</si>
  <si>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</si>
  <si>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</si>
  <si>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</si>
  <si>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</si>
  <si>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</si>
  <si>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</si>
  <si>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</si>
  <si>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</si>
  <si>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</si>
  <si>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</si>
  <si>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</si>
  <si>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</si>
  <si>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</si>
  <si>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</si>
  <si>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</si>
  <si>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</si>
  <si>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</si>
  <si>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</si>
  <si>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</si>
  <si>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</si>
  <si>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</si>
  <si>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</si>
  <si>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</si>
  <si>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</si>
  <si>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</si>
  <si>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</si>
  <si>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</si>
  <si>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</si>
  <si>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</si>
  <si>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</si>
  <si>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</si>
  <si>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</si>
  <si>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</si>
  <si>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</si>
  <si>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</si>
  <si>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</si>
  <si>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</si>
  <si>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</si>
  <si>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</si>
  <si>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</si>
  <si>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</si>
  <si>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</si>
  <si>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</si>
  <si>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</si>
  <si>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</si>
  <si>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</si>
  <si>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</si>
  <si>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</si>
  <si>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</si>
  <si>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</si>
  <si>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</si>
  <si>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</si>
  <si>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</si>
  <si>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</si>
  <si>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</si>
  <si>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</si>
  <si>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</si>
  <si>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</si>
  <si>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</si>
  <si>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січень-листопад, з урахуванням змін тис. грн.</t>
  </si>
  <si>
    <t xml:space="preserve">План на январь-ноябрь  с учетом изменений, тыс. грн. 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</si>
  <si>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</si>
  <si>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</si>
  <si>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</si>
  <si>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</si>
  <si>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</si>
  <si>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</si>
  <si>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t>Поточні видатки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</si>
  <si>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</si>
  <si>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</si>
  <si>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</si>
  <si>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ноября,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</si>
</sst>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="125" zoomScaleNormal="125" zoomScalePageLayoutView="0" workbookViewId="0" topLeftCell="A1">
      <selection activeCell="D5" sqref="D5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76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67</v>
      </c>
      <c r="D3" s="85" t="s">
        <v>78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1030797.585</v>
      </c>
      <c r="D5" s="11">
        <f>D6+D13</f>
        <v>962466.2069999999</v>
      </c>
      <c r="E5" s="12">
        <f>SUM(D5)/C5*100</f>
        <v>93.37101881161274</v>
      </c>
    </row>
    <row r="6" spans="1:5" s="8" customFormat="1" ht="16.5" customHeight="1">
      <c r="A6" s="22" t="s">
        <v>31</v>
      </c>
      <c r="B6" s="17">
        <v>1025483.463</v>
      </c>
      <c r="C6" s="17">
        <v>930645.176</v>
      </c>
      <c r="D6" s="46">
        <v>883009.522</v>
      </c>
      <c r="E6" s="13">
        <f aca="true" t="shared" si="0" ref="E6:E73">SUM(D6)/C6*100</f>
        <v>94.88143760603343</v>
      </c>
    </row>
    <row r="7" spans="1:5" s="3" customFormat="1" ht="14.25" customHeight="1">
      <c r="A7" s="6" t="s">
        <v>1</v>
      </c>
      <c r="B7" s="5">
        <v>658763.806</v>
      </c>
      <c r="C7" s="5">
        <v>603742.367</v>
      </c>
      <c r="D7" s="5">
        <v>582083.925</v>
      </c>
      <c r="E7" s="13">
        <f t="shared" si="0"/>
        <v>96.41263506027896</v>
      </c>
    </row>
    <row r="8" spans="1:5" s="3" customFormat="1" ht="15">
      <c r="A8" s="6" t="s">
        <v>26</v>
      </c>
      <c r="B8" s="5">
        <v>145811.687</v>
      </c>
      <c r="C8" s="5">
        <v>133600.661</v>
      </c>
      <c r="D8" s="5">
        <v>129555.339</v>
      </c>
      <c r="E8" s="13">
        <f t="shared" si="0"/>
        <v>96.97207935221219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3" customFormat="1" ht="15">
      <c r="A10" s="6" t="s">
        <v>5</v>
      </c>
      <c r="B10" s="5">
        <v>56593.259</v>
      </c>
      <c r="C10" s="5">
        <v>48282.845</v>
      </c>
      <c r="D10" s="5">
        <v>44304.593</v>
      </c>
      <c r="E10" s="13">
        <f t="shared" si="0"/>
        <v>91.76052695320666</v>
      </c>
    </row>
    <row r="11" spans="1:5" s="3" customFormat="1" ht="15">
      <c r="A11" s="6" t="s">
        <v>28</v>
      </c>
      <c r="B11" s="5">
        <v>88069.465</v>
      </c>
      <c r="C11" s="5">
        <v>72642.803</v>
      </c>
      <c r="D11" s="5">
        <v>61195.796</v>
      </c>
      <c r="E11" s="13">
        <f t="shared" si="0"/>
        <v>84.2420631814001</v>
      </c>
    </row>
    <row r="12" spans="1:5" s="51" customFormat="1" ht="15">
      <c r="A12" s="28" t="s">
        <v>13</v>
      </c>
      <c r="B12" s="45">
        <f>SUM(B6)-B7-B8-B9-B10-B11</f>
        <v>76057.51700000002</v>
      </c>
      <c r="C12" s="45">
        <f>SUM(C6)-C7-C8-C9-C10-C11</f>
        <v>72188.77100000002</v>
      </c>
      <c r="D12" s="45">
        <f>SUM(D6)-D7-D8-D9-D10-D11</f>
        <v>65684.53499999995</v>
      </c>
      <c r="E12" s="52">
        <f t="shared" si="0"/>
        <v>90.98996158280617</v>
      </c>
    </row>
    <row r="13" spans="1:5" s="3" customFormat="1" ht="15">
      <c r="A13" s="22" t="s">
        <v>14</v>
      </c>
      <c r="B13" s="17">
        <v>100720.221</v>
      </c>
      <c r="C13" s="17">
        <v>100152.409</v>
      </c>
      <c r="D13" s="17">
        <v>79456.685</v>
      </c>
      <c r="E13" s="13">
        <f t="shared" si="0"/>
        <v>79.33577014607806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501308.551</v>
      </c>
      <c r="D14" s="11">
        <f>D15+D22</f>
        <v>484617.201</v>
      </c>
      <c r="E14" s="12">
        <f t="shared" si="0"/>
        <v>96.67044378822096</v>
      </c>
    </row>
    <row r="15" spans="1:5" s="8" customFormat="1" ht="15">
      <c r="A15" s="22" t="s">
        <v>30</v>
      </c>
      <c r="B15" s="17">
        <f>481732.436+29819.268</f>
        <v>511551.70399999997</v>
      </c>
      <c r="C15" s="17">
        <f>441204.635+27392.143</f>
        <v>468596.778</v>
      </c>
      <c r="D15" s="17">
        <f>430041.68+26698.375</f>
        <v>456740.055</v>
      </c>
      <c r="E15" s="13">
        <f t="shared" si="0"/>
        <v>97.46973868437482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511551.70399999997</v>
      </c>
      <c r="C21" s="45">
        <f>SUM(C15)-C16-C17-C18-C19-C20</f>
        <v>468596.778</v>
      </c>
      <c r="D21" s="45">
        <f>SUM(D15)-D16-D17-D18-D19-D20</f>
        <v>456740.055</v>
      </c>
      <c r="E21" s="52">
        <f t="shared" si="0"/>
        <v>97.46973868437482</v>
      </c>
    </row>
    <row r="22" spans="1:5" s="3" customFormat="1" ht="15">
      <c r="A22" s="22" t="s">
        <v>14</v>
      </c>
      <c r="B22" s="17">
        <f>29824.321+2887.452</f>
        <v>32711.773</v>
      </c>
      <c r="C22" s="17">
        <v>32711.773</v>
      </c>
      <c r="D22" s="17">
        <v>27877.146</v>
      </c>
      <c r="E22" s="13">
        <f t="shared" si="0"/>
        <v>85.2205290125974</v>
      </c>
    </row>
    <row r="23" spans="1:5" s="2" customFormat="1" ht="24" customHeight="1">
      <c r="A23" s="10" t="s">
        <v>25</v>
      </c>
      <c r="B23" s="11">
        <f>B24+B34</f>
        <v>1057134.6949999998</v>
      </c>
      <c r="C23" s="11">
        <f>C24+C34</f>
        <v>1006050.142</v>
      </c>
      <c r="D23" s="11">
        <f>D24+D34</f>
        <v>982019.487</v>
      </c>
      <c r="E23" s="12">
        <f t="shared" si="0"/>
        <v>97.61138595416053</v>
      </c>
    </row>
    <row r="24" spans="1:6" s="8" customFormat="1" ht="15">
      <c r="A24" s="22" t="s">
        <v>30</v>
      </c>
      <c r="B24" s="46">
        <v>1050785.805</v>
      </c>
      <c r="C24" s="46">
        <v>999701.252</v>
      </c>
      <c r="D24" s="46">
        <v>977380.629</v>
      </c>
      <c r="E24" s="13">
        <f t="shared" si="0"/>
        <v>97.76727067658008</v>
      </c>
      <c r="F24" s="75"/>
    </row>
    <row r="25" spans="1:6" s="3" customFormat="1" ht="15">
      <c r="A25" s="6" t="s">
        <v>1</v>
      </c>
      <c r="B25" s="45">
        <v>22699.713</v>
      </c>
      <c r="C25" s="45">
        <v>20728.011</v>
      </c>
      <c r="D25" s="45">
        <v>19596.478</v>
      </c>
      <c r="E25" s="13">
        <f t="shared" si="0"/>
        <v>94.5410440007968</v>
      </c>
      <c r="F25" s="55"/>
    </row>
    <row r="26" spans="1:6" s="3" customFormat="1" ht="15">
      <c r="A26" s="6" t="s">
        <v>26</v>
      </c>
      <c r="B26" s="45">
        <v>5016.536</v>
      </c>
      <c r="C26" s="45">
        <v>4564.421</v>
      </c>
      <c r="D26" s="45">
        <v>4310.961</v>
      </c>
      <c r="E26" s="13">
        <f t="shared" si="0"/>
        <v>94.4470503487737</v>
      </c>
      <c r="F26" s="55"/>
    </row>
    <row r="27" spans="1:6" s="3" customFormat="1" ht="15">
      <c r="A27" s="6" t="s">
        <v>4</v>
      </c>
      <c r="B27" s="45">
        <v>100.175</v>
      </c>
      <c r="C27" s="45">
        <v>97.725</v>
      </c>
      <c r="D27" s="45">
        <v>97.724</v>
      </c>
      <c r="E27" s="13">
        <f t="shared" si="0"/>
        <v>99.99897672038885</v>
      </c>
      <c r="F27" s="55"/>
    </row>
    <row r="28" spans="1:6" s="3" customFormat="1" ht="15">
      <c r="A28" s="6" t="s">
        <v>5</v>
      </c>
      <c r="B28" s="45">
        <v>326.99</v>
      </c>
      <c r="C28" s="45">
        <v>304.45</v>
      </c>
      <c r="D28" s="45">
        <v>293.73</v>
      </c>
      <c r="E28" s="13">
        <f t="shared" si="0"/>
        <v>96.4788963705042</v>
      </c>
      <c r="F28" s="55"/>
    </row>
    <row r="29" spans="1:6" s="3" customFormat="1" ht="15">
      <c r="A29" s="6" t="s">
        <v>28</v>
      </c>
      <c r="B29" s="45">
        <v>1301.5</v>
      </c>
      <c r="C29" s="45">
        <v>1131.904</v>
      </c>
      <c r="D29" s="45">
        <v>823.876</v>
      </c>
      <c r="E29" s="13">
        <f t="shared" si="0"/>
        <v>72.78673809793057</v>
      </c>
      <c r="F29" s="55"/>
    </row>
    <row r="30" spans="1:6" s="3" customFormat="1" ht="15">
      <c r="A30" s="6" t="s">
        <v>13</v>
      </c>
      <c r="B30" s="45">
        <f>SUM(B24)-B25-B26-B27-B28-B29</f>
        <v>1021340.891</v>
      </c>
      <c r="C30" s="45">
        <f>SUM(C24)-C25-C26-C27-C28-C29</f>
        <v>972874.741</v>
      </c>
      <c r="D30" s="45">
        <f>SUM(D24)-D25-D26-D27-D28-D29</f>
        <v>952257.8599999999</v>
      </c>
      <c r="E30" s="13">
        <f t="shared" si="0"/>
        <v>97.88082883323618</v>
      </c>
      <c r="F30" s="55"/>
    </row>
    <row r="31" spans="1:6" s="3" customFormat="1" ht="15">
      <c r="A31" s="6" t="s">
        <v>18</v>
      </c>
      <c r="B31" s="5">
        <f>SUM(B32:B33)</f>
        <v>950604.1</v>
      </c>
      <c r="C31" s="5">
        <f>SUM(C32:C33)</f>
        <v>900992.8659999999</v>
      </c>
      <c r="D31" s="5">
        <f>SUM(D32:D33)</f>
        <v>879670.587</v>
      </c>
      <c r="E31" s="13">
        <f t="shared" si="0"/>
        <v>97.6334686095062</v>
      </c>
      <c r="F31" s="55"/>
    </row>
    <row r="32" spans="1:6" s="3" customFormat="1" ht="15">
      <c r="A32" s="7" t="s">
        <v>21</v>
      </c>
      <c r="B32" s="76">
        <v>521582.3</v>
      </c>
      <c r="C32" s="76">
        <v>472045.066</v>
      </c>
      <c r="D32" s="77">
        <v>461413.98</v>
      </c>
      <c r="E32" s="78">
        <f t="shared" si="0"/>
        <v>97.74786630223988</v>
      </c>
      <c r="F32" s="55"/>
    </row>
    <row r="33" spans="1:6" s="3" customFormat="1" ht="15">
      <c r="A33" s="7" t="s">
        <v>19</v>
      </c>
      <c r="B33" s="5">
        <v>429021.8</v>
      </c>
      <c r="C33" s="5">
        <v>428947.8</v>
      </c>
      <c r="D33" s="45">
        <v>418256.607</v>
      </c>
      <c r="E33" s="13">
        <f t="shared" si="0"/>
        <v>97.50757714575062</v>
      </c>
      <c r="F33" s="55"/>
    </row>
    <row r="34" spans="1:6" s="3" customFormat="1" ht="15">
      <c r="A34" s="22" t="s">
        <v>14</v>
      </c>
      <c r="B34" s="46">
        <v>6348.89</v>
      </c>
      <c r="C34" s="46">
        <v>6348.89</v>
      </c>
      <c r="D34" s="46">
        <v>4638.858</v>
      </c>
      <c r="E34" s="13">
        <f t="shared" si="0"/>
        <v>73.06565399621036</v>
      </c>
      <c r="F34" s="55"/>
    </row>
    <row r="35" spans="1:5" s="2" customFormat="1" ht="14.25">
      <c r="A35" s="10" t="s">
        <v>7</v>
      </c>
      <c r="B35" s="48">
        <f>B36+B41</f>
        <v>150892.359</v>
      </c>
      <c r="C35" s="48">
        <f>C36+C41</f>
        <v>140605.796</v>
      </c>
      <c r="D35" s="48">
        <f>D36+D41</f>
        <v>120688.11</v>
      </c>
      <c r="E35" s="12">
        <f t="shared" si="0"/>
        <v>85.83437769521251</v>
      </c>
    </row>
    <row r="36" spans="1:5" s="8" customFormat="1" ht="15">
      <c r="A36" s="22" t="s">
        <v>30</v>
      </c>
      <c r="B36" s="46">
        <v>126665.773</v>
      </c>
      <c r="C36" s="46">
        <v>116379.21</v>
      </c>
      <c r="D36" s="46">
        <v>107582.96</v>
      </c>
      <c r="E36" s="13">
        <f t="shared" si="0"/>
        <v>92.44173422383602</v>
      </c>
    </row>
    <row r="37" spans="1:5" s="3" customFormat="1" ht="15">
      <c r="A37" s="6" t="s">
        <v>1</v>
      </c>
      <c r="B37" s="45">
        <v>61525.389</v>
      </c>
      <c r="C37" s="45">
        <v>56575.535</v>
      </c>
      <c r="D37" s="45">
        <f>54768.1+515.414</f>
        <v>55283.513999999996</v>
      </c>
      <c r="E37" s="13">
        <f t="shared" si="0"/>
        <v>97.71629026574826</v>
      </c>
    </row>
    <row r="38" spans="1:5" s="3" customFormat="1" ht="15">
      <c r="A38" s="6" t="s">
        <v>26</v>
      </c>
      <c r="B38" s="45">
        <v>13699.676</v>
      </c>
      <c r="C38" s="45">
        <v>12671.232</v>
      </c>
      <c r="D38" s="45">
        <f>12302.158+118.516</f>
        <v>12420.673999999999</v>
      </c>
      <c r="E38" s="13">
        <f t="shared" si="0"/>
        <v>98.02262321453826</v>
      </c>
    </row>
    <row r="39" spans="1:5" s="3" customFormat="1" ht="15">
      <c r="A39" s="6" t="s">
        <v>28</v>
      </c>
      <c r="B39" s="45">
        <v>6322.26</v>
      </c>
      <c r="C39" s="45">
        <v>5453.055</v>
      </c>
      <c r="D39" s="45">
        <v>4035.999</v>
      </c>
      <c r="E39" s="13">
        <f t="shared" si="0"/>
        <v>74.01353919958628</v>
      </c>
    </row>
    <row r="40" spans="1:5" s="3" customFormat="1" ht="15">
      <c r="A40" s="6" t="s">
        <v>13</v>
      </c>
      <c r="B40" s="45">
        <f>SUM(B36)-B37-B38-B39</f>
        <v>45118.448</v>
      </c>
      <c r="C40" s="45">
        <f>SUM(C36)-C37-C38-C39</f>
        <v>41679.388</v>
      </c>
      <c r="D40" s="45">
        <f>SUM(D36)-D37-D38-D39</f>
        <v>35842.773000000016</v>
      </c>
      <c r="E40" s="13">
        <f t="shared" si="0"/>
        <v>85.99639946728588</v>
      </c>
    </row>
    <row r="41" spans="1:5" s="3" customFormat="1" ht="15">
      <c r="A41" s="22" t="s">
        <v>14</v>
      </c>
      <c r="B41" s="46">
        <v>24226.586</v>
      </c>
      <c r="C41" s="46">
        <v>24226.586</v>
      </c>
      <c r="D41" s="46">
        <v>13105.15</v>
      </c>
      <c r="E41" s="13">
        <f t="shared" si="0"/>
        <v>54.09408490325463</v>
      </c>
    </row>
    <row r="42" spans="1:5" s="2" customFormat="1" ht="14.25">
      <c r="A42" s="10" t="s">
        <v>8</v>
      </c>
      <c r="B42" s="48">
        <f>B43+B48</f>
        <v>113806.10999999999</v>
      </c>
      <c r="C42" s="48">
        <f>C43+C48</f>
        <v>108020.68299999999</v>
      </c>
      <c r="D42" s="48">
        <f>D43+D48</f>
        <v>91412.081</v>
      </c>
      <c r="E42" s="12">
        <f t="shared" si="0"/>
        <v>84.62460934449008</v>
      </c>
    </row>
    <row r="43" spans="1:5" s="8" customFormat="1" ht="15">
      <c r="A43" s="22" t="s">
        <v>30</v>
      </c>
      <c r="B43" s="46">
        <v>77212.817</v>
      </c>
      <c r="C43" s="46">
        <v>71427.39</v>
      </c>
      <c r="D43" s="46">
        <v>69104.137</v>
      </c>
      <c r="E43" s="13">
        <f t="shared" si="0"/>
        <v>96.74739200186372</v>
      </c>
    </row>
    <row r="44" spans="1:5" s="3" customFormat="1" ht="15">
      <c r="A44" s="6" t="s">
        <v>1</v>
      </c>
      <c r="B44" s="45">
        <v>38000.765</v>
      </c>
      <c r="C44" s="45">
        <v>34682.372</v>
      </c>
      <c r="D44" s="45">
        <v>34479.529</v>
      </c>
      <c r="E44" s="13">
        <f t="shared" si="0"/>
        <v>99.41514092519392</v>
      </c>
    </row>
    <row r="45" spans="1:5" s="3" customFormat="1" ht="15">
      <c r="A45" s="6" t="s">
        <v>26</v>
      </c>
      <c r="B45" s="45">
        <v>8371.655</v>
      </c>
      <c r="C45" s="45">
        <v>7636.085</v>
      </c>
      <c r="D45" s="45">
        <v>7550.542</v>
      </c>
      <c r="E45" s="13">
        <f t="shared" si="0"/>
        <v>98.87975317194609</v>
      </c>
    </row>
    <row r="46" spans="1:5" s="3" customFormat="1" ht="15">
      <c r="A46" s="6" t="s">
        <v>28</v>
      </c>
      <c r="B46" s="45">
        <v>5627.013</v>
      </c>
      <c r="C46" s="45">
        <v>4788.824</v>
      </c>
      <c r="D46" s="45">
        <v>3668.776</v>
      </c>
      <c r="E46" s="13">
        <f t="shared" si="0"/>
        <v>76.61120976674023</v>
      </c>
    </row>
    <row r="47" spans="1:5" s="3" customFormat="1" ht="15">
      <c r="A47" s="6" t="s">
        <v>13</v>
      </c>
      <c r="B47" s="45">
        <f>SUM(B43)-B44-B45-B46</f>
        <v>25213.384</v>
      </c>
      <c r="C47" s="45">
        <f>SUM(C43)-C44-C45-C46</f>
        <v>24320.108999999997</v>
      </c>
      <c r="D47" s="45">
        <f>SUM(D43)-D44-D45-D46</f>
        <v>23405.29</v>
      </c>
      <c r="E47" s="13">
        <f t="shared" si="0"/>
        <v>96.23842557613538</v>
      </c>
    </row>
    <row r="48" spans="1:5" s="3" customFormat="1" ht="15">
      <c r="A48" s="22" t="s">
        <v>14</v>
      </c>
      <c r="B48" s="46">
        <v>36593.293</v>
      </c>
      <c r="C48" s="46">
        <v>36593.293</v>
      </c>
      <c r="D48" s="46">
        <v>22307.944</v>
      </c>
      <c r="E48" s="13">
        <f t="shared" si="0"/>
        <v>60.961838006762605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149494.29200000002</v>
      </c>
      <c r="D49" s="11">
        <f>D50+D55</f>
        <v>132674.355</v>
      </c>
      <c r="E49" s="12">
        <f t="shared" si="0"/>
        <v>88.74877644157812</v>
      </c>
    </row>
    <row r="50" spans="1:5" s="3" customFormat="1" ht="15">
      <c r="A50" s="22" t="s">
        <v>30</v>
      </c>
      <c r="B50" s="17">
        <f>146383.581+90.5</f>
        <v>146474.081</v>
      </c>
      <c r="C50" s="17">
        <v>132287.567</v>
      </c>
      <c r="D50" s="17">
        <v>124593.795</v>
      </c>
      <c r="E50" s="13">
        <f t="shared" si="0"/>
        <v>94.18405510474011</v>
      </c>
    </row>
    <row r="51" spans="1:5" s="3" customFormat="1" ht="15">
      <c r="A51" s="6" t="s">
        <v>1</v>
      </c>
      <c r="B51" s="5">
        <f>96802.106+74.2</f>
        <v>96876.306</v>
      </c>
      <c r="C51" s="5">
        <v>86969.969</v>
      </c>
      <c r="D51" s="5">
        <v>85479.534</v>
      </c>
      <c r="E51" s="13">
        <f t="shared" si="0"/>
        <v>98.28626476801435</v>
      </c>
    </row>
    <row r="52" spans="1:5" s="3" customFormat="1" ht="15">
      <c r="A52" s="6" t="s">
        <v>26</v>
      </c>
      <c r="B52" s="5">
        <v>21242.562</v>
      </c>
      <c r="C52" s="5">
        <v>19111.435</v>
      </c>
      <c r="D52" s="5">
        <v>18682.655</v>
      </c>
      <c r="E52" s="13">
        <f t="shared" si="0"/>
        <v>97.75642174436403</v>
      </c>
    </row>
    <row r="53" spans="1:5" s="3" customFormat="1" ht="15">
      <c r="A53" s="6" t="s">
        <v>28</v>
      </c>
      <c r="B53" s="5">
        <f>5245.45-5.681</f>
        <v>5239.769</v>
      </c>
      <c r="C53" s="5">
        <v>4445.475</v>
      </c>
      <c r="D53" s="5">
        <v>3292.063</v>
      </c>
      <c r="E53" s="13">
        <f t="shared" si="0"/>
        <v>74.05424617166894</v>
      </c>
    </row>
    <row r="54" spans="1:5" s="3" customFormat="1" ht="15">
      <c r="A54" s="6" t="s">
        <v>13</v>
      </c>
      <c r="B54" s="5">
        <f>SUM(B50)-B51-B52-B53+5.681</f>
        <v>23121.125000000007</v>
      </c>
      <c r="C54" s="5">
        <f>SUM(C50)-C51-C52-C53</f>
        <v>21760.68800000001</v>
      </c>
      <c r="D54" s="5">
        <f>SUM(D50)-D51-D52-D53</f>
        <v>17139.542999999998</v>
      </c>
      <c r="E54" s="13">
        <f t="shared" si="0"/>
        <v>78.76379184334608</v>
      </c>
    </row>
    <row r="55" spans="1:7" s="3" customFormat="1" ht="15">
      <c r="A55" s="22" t="s">
        <v>14</v>
      </c>
      <c r="B55" s="17">
        <v>17374.725</v>
      </c>
      <c r="C55" s="17">
        <v>17206.725</v>
      </c>
      <c r="D55" s="17">
        <v>8080.56</v>
      </c>
      <c r="E55" s="13">
        <f t="shared" si="0"/>
        <v>46.96163854539432</v>
      </c>
      <c r="G55" s="72"/>
    </row>
    <row r="56" spans="1:7" s="55" customFormat="1" ht="14.25" customHeight="1">
      <c r="A56" s="14" t="s">
        <v>9</v>
      </c>
      <c r="B56" s="15">
        <f>B57+B60</f>
        <v>561301.827</v>
      </c>
      <c r="C56" s="15">
        <f>C57+C60</f>
        <v>552216.274</v>
      </c>
      <c r="D56" s="47">
        <f>D57+D60</f>
        <v>327768.096</v>
      </c>
      <c r="E56" s="12">
        <f t="shared" si="0"/>
        <v>59.35502291987868</v>
      </c>
      <c r="G56" s="69"/>
    </row>
    <row r="57" spans="1:7" s="55" customFormat="1" ht="14.25" customHeight="1">
      <c r="A57" s="22" t="s">
        <v>30</v>
      </c>
      <c r="B57" s="17">
        <v>346205.817</v>
      </c>
      <c r="C57" s="17">
        <v>337365.264</v>
      </c>
      <c r="D57" s="17">
        <f>194747.744+78.037</f>
        <v>194825.78100000002</v>
      </c>
      <c r="E57" s="13">
        <f t="shared" si="0"/>
        <v>57.74921184535465</v>
      </c>
      <c r="G57" s="70"/>
    </row>
    <row r="58" spans="1:7" s="55" customFormat="1" ht="15">
      <c r="A58" s="6" t="s">
        <v>28</v>
      </c>
      <c r="B58" s="5">
        <v>26959.025</v>
      </c>
      <c r="C58" s="5">
        <v>26750.177</v>
      </c>
      <c r="D58" s="5">
        <v>24972.924</v>
      </c>
      <c r="E58" s="13">
        <f t="shared" si="0"/>
        <v>93.3561075128587</v>
      </c>
      <c r="G58" s="71"/>
    </row>
    <row r="59" spans="1:7" s="55" customFormat="1" ht="15">
      <c r="A59" s="6" t="s">
        <v>13</v>
      </c>
      <c r="B59" s="5">
        <f>SUM(B57)-B58</f>
        <v>319246.79199999996</v>
      </c>
      <c r="C59" s="5">
        <f>SUM(C57)-C58</f>
        <v>310615.087</v>
      </c>
      <c r="D59" s="5">
        <f>SUM(D57)-D58</f>
        <v>169852.85700000002</v>
      </c>
      <c r="E59" s="13">
        <f t="shared" si="0"/>
        <v>54.68274533619161</v>
      </c>
      <c r="G59" s="71"/>
    </row>
    <row r="60" spans="1:7" s="55" customFormat="1" ht="15">
      <c r="A60" s="22" t="s">
        <v>14</v>
      </c>
      <c r="B60" s="17">
        <v>215096.01</v>
      </c>
      <c r="C60" s="17">
        <v>214851.01</v>
      </c>
      <c r="D60" s="17">
        <v>132942.315</v>
      </c>
      <c r="E60" s="13">
        <f t="shared" si="0"/>
        <v>61.87651386884334</v>
      </c>
      <c r="G60" s="70"/>
    </row>
    <row r="61" spans="1:7" s="55" customFormat="1" ht="17.25" customHeight="1">
      <c r="A61" s="14" t="s">
        <v>35</v>
      </c>
      <c r="B61" s="15">
        <f>SUM(B62:B63)</f>
        <v>181443.414</v>
      </c>
      <c r="C61" s="15">
        <f>SUM(C62:C63)</f>
        <v>175657.558</v>
      </c>
      <c r="D61" s="15">
        <f>SUM(D62:D63)</f>
        <v>72459.563</v>
      </c>
      <c r="E61" s="12">
        <f t="shared" si="0"/>
        <v>41.25046700239337</v>
      </c>
      <c r="G61" s="72"/>
    </row>
    <row r="62" spans="1:7" s="55" customFormat="1" ht="17.25" customHeight="1">
      <c r="A62" s="80" t="s">
        <v>75</v>
      </c>
      <c r="B62" s="17">
        <v>200</v>
      </c>
      <c r="C62" s="17">
        <v>200</v>
      </c>
      <c r="D62" s="15"/>
      <c r="E62" s="13">
        <f t="shared" si="0"/>
        <v>0</v>
      </c>
      <c r="G62" s="72"/>
    </row>
    <row r="63" spans="1:7" s="55" customFormat="1" ht="15">
      <c r="A63" s="22" t="s">
        <v>14</v>
      </c>
      <c r="B63" s="17">
        <v>181243.414</v>
      </c>
      <c r="C63" s="17">
        <v>175457.558</v>
      </c>
      <c r="D63" s="17">
        <v>72459.563</v>
      </c>
      <c r="E63" s="13">
        <f t="shared" si="0"/>
        <v>41.29748745277761</v>
      </c>
      <c r="G63" s="72"/>
    </row>
    <row r="64" spans="1:7" s="55" customFormat="1" ht="15" customHeight="1">
      <c r="A64" s="16" t="s">
        <v>16</v>
      </c>
      <c r="B64" s="15">
        <f>SUM(B65:B66)</f>
        <v>177443.767</v>
      </c>
      <c r="C64" s="15">
        <f>SUM(C65:C66)</f>
        <v>177243.767</v>
      </c>
      <c r="D64" s="15">
        <f>SUM(D65:D66)</f>
        <v>127664.376</v>
      </c>
      <c r="E64" s="12">
        <f t="shared" si="0"/>
        <v>72.02756867608214</v>
      </c>
      <c r="G64" s="73"/>
    </row>
    <row r="65" spans="1:7" s="55" customFormat="1" ht="15">
      <c r="A65" s="22" t="s">
        <v>75</v>
      </c>
      <c r="B65" s="17">
        <v>96993.033</v>
      </c>
      <c r="C65" s="17">
        <v>96793.033</v>
      </c>
      <c r="D65" s="17">
        <v>69186.599</v>
      </c>
      <c r="E65" s="13">
        <f t="shared" si="0"/>
        <v>71.47890385871058</v>
      </c>
      <c r="G65" s="67"/>
    </row>
    <row r="66" spans="1:7" s="55" customFormat="1" ht="15">
      <c r="A66" s="22" t="s">
        <v>14</v>
      </c>
      <c r="B66" s="17">
        <v>80450.734</v>
      </c>
      <c r="C66" s="17">
        <v>80450.734</v>
      </c>
      <c r="D66" s="17">
        <v>58477.777</v>
      </c>
      <c r="E66" s="13">
        <f t="shared" si="0"/>
        <v>72.68768610613299</v>
      </c>
      <c r="G66" s="67"/>
    </row>
    <row r="67" spans="1:7" s="55" customFormat="1" ht="45.75" customHeight="1">
      <c r="A67" s="10" t="s">
        <v>20</v>
      </c>
      <c r="B67" s="15">
        <f>SUM(B68:B68)</f>
        <v>15068.326</v>
      </c>
      <c r="C67" s="15">
        <f>SUM(C68:C68)</f>
        <v>15068.326</v>
      </c>
      <c r="D67" s="15">
        <f>SUM(D68:D68)</f>
        <v>15068.326</v>
      </c>
      <c r="E67" s="12">
        <f t="shared" si="0"/>
        <v>100</v>
      </c>
      <c r="G67" s="73"/>
    </row>
    <row r="68" spans="1:7" s="55" customFormat="1" ht="15">
      <c r="A68" s="22" t="s">
        <v>14</v>
      </c>
      <c r="B68" s="17">
        <v>15068.326</v>
      </c>
      <c r="C68" s="17">
        <v>15068.326</v>
      </c>
      <c r="D68" s="17">
        <v>15068.326</v>
      </c>
      <c r="E68" s="13">
        <f t="shared" si="0"/>
        <v>100</v>
      </c>
      <c r="G68" s="70"/>
    </row>
    <row r="69" spans="1:7" s="55" customFormat="1" ht="29.25">
      <c r="A69" s="79" t="s">
        <v>70</v>
      </c>
      <c r="B69" s="11">
        <f>SUM(B70:B71)</f>
        <v>30016.699999999997</v>
      </c>
      <c r="C69" s="11">
        <f>SUM(C70:C71)</f>
        <v>29351.443</v>
      </c>
      <c r="D69" s="11">
        <f>SUM(D70:D71)</f>
        <v>3216.6850000000004</v>
      </c>
      <c r="E69" s="13">
        <f t="shared" si="0"/>
        <v>10.959205651320108</v>
      </c>
      <c r="G69" s="70"/>
    </row>
    <row r="70" spans="1:7" s="55" customFormat="1" ht="15">
      <c r="A70" s="22" t="s">
        <v>69</v>
      </c>
      <c r="B70" s="17">
        <v>5610.598</v>
      </c>
      <c r="C70" s="17">
        <v>5610.598</v>
      </c>
      <c r="D70" s="17">
        <v>1794.372</v>
      </c>
      <c r="E70" s="13">
        <f t="shared" si="0"/>
        <v>31.98183152669288</v>
      </c>
      <c r="G70" s="70"/>
    </row>
    <row r="71" spans="1:7" s="55" customFormat="1" ht="15">
      <c r="A71" s="22" t="s">
        <v>14</v>
      </c>
      <c r="B71" s="17">
        <v>24406.102</v>
      </c>
      <c r="C71" s="17">
        <v>23740.845</v>
      </c>
      <c r="D71" s="17">
        <v>1422.313</v>
      </c>
      <c r="E71" s="13">
        <f t="shared" si="0"/>
        <v>5.990995686969018</v>
      </c>
      <c r="G71" s="70"/>
    </row>
    <row r="72" spans="1:7" s="55" customFormat="1" ht="28.5">
      <c r="A72" s="16" t="s">
        <v>10</v>
      </c>
      <c r="B72" s="11">
        <f>SUM(B73)+B76</f>
        <v>8734</v>
      </c>
      <c r="C72" s="11">
        <f>SUM(C73)+C76</f>
        <v>8158.621</v>
      </c>
      <c r="D72" s="11">
        <f>SUM(D73)+D76</f>
        <v>7556.709000000001</v>
      </c>
      <c r="E72" s="12">
        <f t="shared" si="0"/>
        <v>92.62238066947835</v>
      </c>
      <c r="G72" s="72"/>
    </row>
    <row r="73" spans="1:7" s="55" customFormat="1" ht="15">
      <c r="A73" s="22" t="s">
        <v>30</v>
      </c>
      <c r="B73" s="17">
        <v>8564</v>
      </c>
      <c r="C73" s="17">
        <v>7988.621</v>
      </c>
      <c r="D73" s="17">
        <v>7394.408</v>
      </c>
      <c r="E73" s="13">
        <f t="shared" si="0"/>
        <v>92.56175752986655</v>
      </c>
      <c r="G73" s="72"/>
    </row>
    <row r="74" spans="1:7" s="55" customFormat="1" ht="15">
      <c r="A74" s="6" t="s">
        <v>28</v>
      </c>
      <c r="B74" s="5">
        <v>19</v>
      </c>
      <c r="C74" s="5">
        <v>18.9</v>
      </c>
      <c r="D74" s="5">
        <v>6.946</v>
      </c>
      <c r="E74" s="13">
        <f aca="true" t="shared" si="1" ref="E74:E83">SUM(D74)/C74*100</f>
        <v>36.75132275132275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7969.7210000000005</v>
      </c>
      <c r="D75" s="5">
        <f>SUM(D73)-D74</f>
        <v>7387.462</v>
      </c>
      <c r="E75" s="12">
        <f t="shared" si="1"/>
        <v>92.69411062194021</v>
      </c>
      <c r="G75" s="72"/>
    </row>
    <row r="76" spans="1:7" s="55" customFormat="1" ht="15">
      <c r="A76" s="22" t="s">
        <v>14</v>
      </c>
      <c r="B76" s="17">
        <v>170</v>
      </c>
      <c r="C76" s="17">
        <v>170</v>
      </c>
      <c r="D76" s="5">
        <v>162.301</v>
      </c>
      <c r="E76" s="13">
        <f t="shared" si="1"/>
        <v>95.47117647058823</v>
      </c>
      <c r="G76" s="72"/>
    </row>
    <row r="77" spans="1:7" s="2" customFormat="1" ht="15">
      <c r="A77" s="16" t="s">
        <v>11</v>
      </c>
      <c r="B77" s="11">
        <v>2589.8</v>
      </c>
      <c r="C77" s="11">
        <v>2389.8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49350.4</v>
      </c>
      <c r="D78" s="11">
        <v>49350.4</v>
      </c>
      <c r="E78" s="12">
        <f t="shared" si="1"/>
        <v>100</v>
      </c>
      <c r="G78" s="74"/>
    </row>
    <row r="79" spans="1:7" s="2" customFormat="1" ht="28.5">
      <c r="A79" s="79" t="s">
        <v>73</v>
      </c>
      <c r="B79" s="11">
        <f>SUM(B80:B81)</f>
        <v>89375</v>
      </c>
      <c r="C79" s="11">
        <f>SUM(C80:C81)</f>
        <v>89375</v>
      </c>
      <c r="D79" s="11">
        <f>SUM(D80:D81)</f>
        <v>89375</v>
      </c>
      <c r="E79" s="12">
        <f t="shared" si="1"/>
        <v>100</v>
      </c>
      <c r="G79" s="74"/>
    </row>
    <row r="80" spans="1:7" s="2" customFormat="1" ht="15">
      <c r="A80" s="22" t="s">
        <v>69</v>
      </c>
      <c r="B80" s="17">
        <v>44000</v>
      </c>
      <c r="C80" s="17">
        <v>44000</v>
      </c>
      <c r="D80" s="17">
        <v>44000</v>
      </c>
      <c r="E80" s="13">
        <f t="shared" si="1"/>
        <v>100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45375</v>
      </c>
      <c r="E81" s="13">
        <f t="shared" si="1"/>
        <v>100</v>
      </c>
      <c r="G81" s="74"/>
    </row>
    <row r="82" spans="1:5" s="2" customFormat="1" ht="14.25">
      <c r="A82" s="10" t="s">
        <v>17</v>
      </c>
      <c r="B82" s="11">
        <f>SUM(B83)+B87</f>
        <v>20876.716</v>
      </c>
      <c r="C82" s="11">
        <f>SUM(C83)+C87</f>
        <v>20485.167</v>
      </c>
      <c r="D82" s="11">
        <f>SUM(D83)+D87</f>
        <v>8394.976999999999</v>
      </c>
      <c r="E82" s="12">
        <f t="shared" si="1"/>
        <v>40.98075939532247</v>
      </c>
    </row>
    <row r="83" spans="1:5" s="2" customFormat="1" ht="15">
      <c r="A83" s="22" t="s">
        <v>30</v>
      </c>
      <c r="B83" s="17">
        <v>13731.966</v>
      </c>
      <c r="C83" s="17">
        <v>13358.962</v>
      </c>
      <c r="D83" s="17">
        <v>4783.83</v>
      </c>
      <c r="E83" s="13">
        <f t="shared" si="1"/>
        <v>35.809893014142865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13731.966</v>
      </c>
      <c r="C86" s="5">
        <f>1359.699+75</f>
        <v>1434.699</v>
      </c>
      <c r="D86" s="5">
        <f>SUM(D83)-D84-D85</f>
        <v>4783.83</v>
      </c>
      <c r="E86" s="13">
        <f aca="true" t="shared" si="2" ref="E86:E97">SUM(D86)/C86*100</f>
        <v>333.43788488038257</v>
      </c>
    </row>
    <row r="87" spans="1:5" s="3" customFormat="1" ht="15">
      <c r="A87" s="22" t="s">
        <v>14</v>
      </c>
      <c r="B87" s="17">
        <v>7144.75</v>
      </c>
      <c r="C87" s="17">
        <v>7126.205</v>
      </c>
      <c r="D87" s="17">
        <v>3611.147</v>
      </c>
      <c r="E87" s="13">
        <f t="shared" si="2"/>
        <v>50.67419475022119</v>
      </c>
    </row>
    <row r="88" spans="1:5" s="3" customFormat="1" ht="27">
      <c r="A88" s="18" t="s">
        <v>22</v>
      </c>
      <c r="B88" s="48">
        <v>25360.833</v>
      </c>
      <c r="C88" s="48">
        <v>25162.718</v>
      </c>
      <c r="D88" s="48">
        <f>18000+3500</f>
        <v>21500</v>
      </c>
      <c r="E88" s="12">
        <f t="shared" si="2"/>
        <v>85.44386977591212</v>
      </c>
    </row>
    <row r="89" spans="1:5" s="53" customFormat="1" ht="15.75">
      <c r="A89" s="19" t="s">
        <v>24</v>
      </c>
      <c r="B89" s="49">
        <f>B5+B14+B23+B35+B42+B49+B56+B61+B64+B67+B72+B77+B78+B82+B88+B69+B79</f>
        <v>4322196.313999999</v>
      </c>
      <c r="C89" s="49">
        <f>C5+C14+C23+C35+C42+C49+C56+C61+C64+C67+C72+C77+C78+C82+C88+C69+C79</f>
        <v>4080736.122999999</v>
      </c>
      <c r="D89" s="49">
        <f>D5+D14+D23+D35+D42+D49+D56+D61+D64+D67+D72+D77+D78+D82+D88+D69+D79</f>
        <v>3496231.572999999</v>
      </c>
      <c r="E89" s="50">
        <f t="shared" si="2"/>
        <v>85.6764923684824</v>
      </c>
    </row>
    <row r="90" spans="1:17" s="53" customFormat="1" ht="15.75">
      <c r="A90" s="10" t="s">
        <v>30</v>
      </c>
      <c r="B90" s="20">
        <f>B6+B15+B24+B36+B43+B50+B57+B65+B73+B83+B78+B70+B80+B62</f>
        <v>3507315.857</v>
      </c>
      <c r="C90" s="20">
        <f>C6+C15+C24+C36+C43+C50+C57+C65+C73+C83+C78+C70+C80+C62</f>
        <v>3273704.250999999</v>
      </c>
      <c r="D90" s="20">
        <f>D6+D15+D24+D36+D43+D50+D57+D65+D73+D83+D78+D70+D80+D62</f>
        <v>2989746.488</v>
      </c>
      <c r="E90" s="50">
        <f t="shared" si="2"/>
        <v>91.32610213909028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877865.9789999999</v>
      </c>
      <c r="C91" s="15">
        <f t="shared" si="3"/>
        <v>802698.2540000001</v>
      </c>
      <c r="D91" s="15">
        <f t="shared" si="3"/>
        <v>776922.98</v>
      </c>
      <c r="E91" s="12">
        <f t="shared" si="2"/>
        <v>96.78892113299649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194142.116</v>
      </c>
      <c r="C92" s="15">
        <f t="shared" si="3"/>
        <v>177583.83399999997</v>
      </c>
      <c r="D92" s="15">
        <f t="shared" si="3"/>
        <v>172520.171</v>
      </c>
      <c r="E92" s="12">
        <f t="shared" si="2"/>
        <v>97.14857885093303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133538.032</v>
      </c>
      <c r="C93" s="15">
        <f>C74+C11+C20+C29+C39+C46+C53+C58</f>
        <v>115231.13799999998</v>
      </c>
      <c r="D93" s="15">
        <f>D74+D11+D20+D29+D39+D46+D53+D58</f>
        <v>97996.37999999999</v>
      </c>
      <c r="E93" s="12">
        <f t="shared" si="2"/>
        <v>85.04331528861583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2301769.73</v>
      </c>
      <c r="C94" s="15">
        <f>C90-C91-C92-C93</f>
        <v>2178191.0249999994</v>
      </c>
      <c r="D94" s="15">
        <f>D90-D91-D92-D93</f>
        <v>1942306.957</v>
      </c>
      <c r="E94" s="12">
        <f t="shared" si="2"/>
        <v>89.17064365371722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786929.824</v>
      </c>
      <c r="C95" s="11">
        <f>C13+C22+C41+C34+C55+C60+C63+C66+C68+C76+C87+C48+C71+C81</f>
        <v>779479.3539999999</v>
      </c>
      <c r="D95" s="11">
        <f>D13+D22+D41+D34+D55+D60+D63+D66+D68+D76+D87+D48+D71+D81</f>
        <v>484985.085</v>
      </c>
      <c r="E95" s="12">
        <f t="shared" si="2"/>
        <v>62.21910593413871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25162.718</v>
      </c>
      <c r="D96" s="11">
        <f>SUM(D88)</f>
        <v>21500</v>
      </c>
      <c r="E96" s="12">
        <f t="shared" si="2"/>
        <v>85.44386977591212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2389.8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77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68</v>
      </c>
      <c r="D3" s="86" t="s">
        <v>79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1126203.684</v>
      </c>
      <c r="C5" s="11">
        <f>C6+C13</f>
        <v>1030797.585</v>
      </c>
      <c r="D5" s="11">
        <f>D6+D13</f>
        <v>962466.2069999999</v>
      </c>
      <c r="E5" s="12">
        <f>SUM(D5)/C5*100</f>
        <v>93.37101881161274</v>
      </c>
    </row>
    <row r="6" spans="1:5" s="27" customFormat="1" ht="15">
      <c r="A6" s="57" t="s">
        <v>37</v>
      </c>
      <c r="B6" s="17">
        <v>1025483.463</v>
      </c>
      <c r="C6" s="17">
        <v>930645.176</v>
      </c>
      <c r="D6" s="46">
        <v>883009.522</v>
      </c>
      <c r="E6" s="13">
        <f aca="true" t="shared" si="0" ref="E6:E73">SUM(D6)/C6*100</f>
        <v>94.88143760603343</v>
      </c>
    </row>
    <row r="7" spans="1:5" s="27" customFormat="1" ht="15">
      <c r="A7" s="28" t="s">
        <v>38</v>
      </c>
      <c r="B7" s="5">
        <v>658763.806</v>
      </c>
      <c r="C7" s="5">
        <v>603742.367</v>
      </c>
      <c r="D7" s="5">
        <v>582083.925</v>
      </c>
      <c r="E7" s="13">
        <f t="shared" si="0"/>
        <v>96.41263506027896</v>
      </c>
    </row>
    <row r="8" spans="1:5" s="27" customFormat="1" ht="15">
      <c r="A8" s="28" t="s">
        <v>39</v>
      </c>
      <c r="B8" s="5">
        <v>145811.687</v>
      </c>
      <c r="C8" s="5">
        <v>133600.661</v>
      </c>
      <c r="D8" s="5">
        <v>129555.339</v>
      </c>
      <c r="E8" s="13">
        <f t="shared" si="0"/>
        <v>96.97207935221219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27" customFormat="1" ht="15">
      <c r="A10" s="28" t="s">
        <v>41</v>
      </c>
      <c r="B10" s="5">
        <v>56593.259</v>
      </c>
      <c r="C10" s="5">
        <v>48282.845</v>
      </c>
      <c r="D10" s="5">
        <v>44304.593</v>
      </c>
      <c r="E10" s="13">
        <f t="shared" si="0"/>
        <v>91.76052695320666</v>
      </c>
    </row>
    <row r="11" spans="1:5" s="27" customFormat="1" ht="30">
      <c r="A11" s="28" t="s">
        <v>42</v>
      </c>
      <c r="B11" s="5">
        <v>88069.465</v>
      </c>
      <c r="C11" s="5">
        <v>72642.803</v>
      </c>
      <c r="D11" s="5">
        <v>61195.796</v>
      </c>
      <c r="E11" s="13">
        <f t="shared" si="0"/>
        <v>84.2420631814001</v>
      </c>
    </row>
    <row r="12" spans="1:5" s="27" customFormat="1" ht="15">
      <c r="A12" s="28" t="s">
        <v>43</v>
      </c>
      <c r="B12" s="45">
        <f>SUM(B6)-B7-B8-B9-B10-B11</f>
        <v>76057.51700000002</v>
      </c>
      <c r="C12" s="45">
        <f>SUM(C6)-C7-C8-C9-C10-C11</f>
        <v>72188.77100000002</v>
      </c>
      <c r="D12" s="45">
        <f>SUM(D6)-D7-D8-D9-D10-D11</f>
        <v>65684.53499999995</v>
      </c>
      <c r="E12" s="52">
        <f t="shared" si="0"/>
        <v>90.98996158280617</v>
      </c>
    </row>
    <row r="13" spans="1:5" s="27" customFormat="1" ht="15">
      <c r="A13" s="57" t="s">
        <v>44</v>
      </c>
      <c r="B13" s="17">
        <v>100720.221</v>
      </c>
      <c r="C13" s="17">
        <v>100152.409</v>
      </c>
      <c r="D13" s="17">
        <v>79456.685</v>
      </c>
      <c r="E13" s="13">
        <f t="shared" si="0"/>
        <v>79.33577014607806</v>
      </c>
    </row>
    <row r="14" spans="1:5" s="26" customFormat="1" ht="14.25">
      <c r="A14" s="56" t="s">
        <v>45</v>
      </c>
      <c r="B14" s="11">
        <f>B15+B22</f>
        <v>544263.477</v>
      </c>
      <c r="C14" s="11">
        <f>C15+C22</f>
        <v>501308.551</v>
      </c>
      <c r="D14" s="11">
        <f>D15+D22</f>
        <v>484617.201</v>
      </c>
      <c r="E14" s="12">
        <f t="shared" si="0"/>
        <v>96.67044378822096</v>
      </c>
    </row>
    <row r="15" spans="1:5" s="27" customFormat="1" ht="15">
      <c r="A15" s="57" t="s">
        <v>46</v>
      </c>
      <c r="B15" s="17">
        <f>481732.436+29819.268</f>
        <v>511551.70399999997</v>
      </c>
      <c r="C15" s="17">
        <f>441204.635+27392.143</f>
        <v>468596.778</v>
      </c>
      <c r="D15" s="17">
        <f>430041.68+26698.375</f>
        <v>456740.055</v>
      </c>
      <c r="E15" s="13">
        <f t="shared" si="0"/>
        <v>97.46973868437482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511551.70399999997</v>
      </c>
      <c r="C21" s="45">
        <f>SUM(C15)-C16-C17-C18-C19-C20</f>
        <v>468596.778</v>
      </c>
      <c r="D21" s="45">
        <f>SUM(D15)-D16-D17-D18-D19-D20</f>
        <v>456740.055</v>
      </c>
      <c r="E21" s="52">
        <f t="shared" si="0"/>
        <v>97.46973868437482</v>
      </c>
    </row>
    <row r="22" spans="1:5" s="27" customFormat="1" ht="15">
      <c r="A22" s="57" t="s">
        <v>44</v>
      </c>
      <c r="B22" s="17">
        <f>29824.321+2887.452</f>
        <v>32711.773</v>
      </c>
      <c r="C22" s="17">
        <v>32711.773</v>
      </c>
      <c r="D22" s="17">
        <v>27877.146</v>
      </c>
      <c r="E22" s="13">
        <f t="shared" si="0"/>
        <v>85.2205290125974</v>
      </c>
    </row>
    <row r="23" spans="1:5" s="26" customFormat="1" ht="28.5">
      <c r="A23" s="56" t="s">
        <v>47</v>
      </c>
      <c r="B23" s="11">
        <f>B24+B34</f>
        <v>1057134.6949999998</v>
      </c>
      <c r="C23" s="11">
        <f>C24+C34</f>
        <v>1006050.142</v>
      </c>
      <c r="D23" s="11">
        <f>D24+D34</f>
        <v>982019.487</v>
      </c>
      <c r="E23" s="12">
        <f t="shared" si="0"/>
        <v>97.61138595416053</v>
      </c>
    </row>
    <row r="24" spans="1:5" s="27" customFormat="1" ht="15">
      <c r="A24" s="57" t="s">
        <v>46</v>
      </c>
      <c r="B24" s="46">
        <v>1050785.805</v>
      </c>
      <c r="C24" s="46">
        <v>999701.252</v>
      </c>
      <c r="D24" s="46">
        <v>977380.629</v>
      </c>
      <c r="E24" s="13">
        <f t="shared" si="0"/>
        <v>97.76727067658008</v>
      </c>
    </row>
    <row r="25" spans="1:5" s="27" customFormat="1" ht="15">
      <c r="A25" s="28" t="s">
        <v>38</v>
      </c>
      <c r="B25" s="45">
        <v>22699.713</v>
      </c>
      <c r="C25" s="45">
        <v>20728.011</v>
      </c>
      <c r="D25" s="45">
        <v>19596.478</v>
      </c>
      <c r="E25" s="13">
        <f t="shared" si="0"/>
        <v>94.5410440007968</v>
      </c>
    </row>
    <row r="26" spans="1:5" s="27" customFormat="1" ht="15">
      <c r="A26" s="28" t="s">
        <v>39</v>
      </c>
      <c r="B26" s="45">
        <v>5016.536</v>
      </c>
      <c r="C26" s="45">
        <v>4564.421</v>
      </c>
      <c r="D26" s="45">
        <v>4310.961</v>
      </c>
      <c r="E26" s="13">
        <f t="shared" si="0"/>
        <v>94.4470503487737</v>
      </c>
    </row>
    <row r="27" spans="1:5" s="27" customFormat="1" ht="15">
      <c r="A27" s="28" t="s">
        <v>40</v>
      </c>
      <c r="B27" s="45">
        <v>100.175</v>
      </c>
      <c r="C27" s="45">
        <v>97.725</v>
      </c>
      <c r="D27" s="45">
        <v>97.724</v>
      </c>
      <c r="E27" s="13">
        <f t="shared" si="0"/>
        <v>99.99897672038885</v>
      </c>
    </row>
    <row r="28" spans="1:5" s="27" customFormat="1" ht="15">
      <c r="A28" s="28" t="s">
        <v>41</v>
      </c>
      <c r="B28" s="45">
        <v>326.99</v>
      </c>
      <c r="C28" s="45">
        <v>304.45</v>
      </c>
      <c r="D28" s="45">
        <v>293.73</v>
      </c>
      <c r="E28" s="13">
        <f t="shared" si="0"/>
        <v>96.4788963705042</v>
      </c>
    </row>
    <row r="29" spans="1:5" s="27" customFormat="1" ht="30">
      <c r="A29" s="28" t="s">
        <v>42</v>
      </c>
      <c r="B29" s="45">
        <v>1301.5</v>
      </c>
      <c r="C29" s="45">
        <v>1131.904</v>
      </c>
      <c r="D29" s="45">
        <v>823.876</v>
      </c>
      <c r="E29" s="13">
        <f t="shared" si="0"/>
        <v>72.78673809793057</v>
      </c>
    </row>
    <row r="30" spans="1:5" s="27" customFormat="1" ht="15">
      <c r="A30" s="28" t="s">
        <v>43</v>
      </c>
      <c r="B30" s="45">
        <f>SUM(B24)-B25-B26-B27-B28-B29</f>
        <v>1021340.891</v>
      </c>
      <c r="C30" s="45">
        <f>SUM(C24)-C25-C26-C27-C28-C29</f>
        <v>972874.741</v>
      </c>
      <c r="D30" s="45">
        <f>SUM(D24)-D25-D26-D27-D28-D29</f>
        <v>952257.8599999999</v>
      </c>
      <c r="E30" s="13">
        <f t="shared" si="0"/>
        <v>97.88082883323618</v>
      </c>
    </row>
    <row r="31" spans="1:5" s="27" customFormat="1" ht="15">
      <c r="A31" s="28" t="s">
        <v>48</v>
      </c>
      <c r="B31" s="5">
        <f>SUM(B32:B33)</f>
        <v>950604.1</v>
      </c>
      <c r="C31" s="5">
        <f>SUM(C32:C33)</f>
        <v>900992.8659999999</v>
      </c>
      <c r="D31" s="5">
        <f>SUM(D32:D33)</f>
        <v>879670.587</v>
      </c>
      <c r="E31" s="13">
        <f t="shared" si="0"/>
        <v>97.6334686095062</v>
      </c>
    </row>
    <row r="32" spans="1:5" s="27" customFormat="1" ht="30">
      <c r="A32" s="58" t="s">
        <v>49</v>
      </c>
      <c r="B32" s="76">
        <v>521582.3</v>
      </c>
      <c r="C32" s="76">
        <v>472045.066</v>
      </c>
      <c r="D32" s="77">
        <v>461413.98</v>
      </c>
      <c r="E32" s="78">
        <f t="shared" si="0"/>
        <v>97.74786630223988</v>
      </c>
    </row>
    <row r="33" spans="1:5" s="27" customFormat="1" ht="15">
      <c r="A33" s="58" t="s">
        <v>50</v>
      </c>
      <c r="B33" s="5">
        <v>429021.8</v>
      </c>
      <c r="C33" s="5">
        <v>428947.8</v>
      </c>
      <c r="D33" s="45">
        <v>418256.607</v>
      </c>
      <c r="E33" s="13">
        <f t="shared" si="0"/>
        <v>97.50757714575062</v>
      </c>
    </row>
    <row r="34" spans="1:5" s="27" customFormat="1" ht="15">
      <c r="A34" s="57" t="s">
        <v>44</v>
      </c>
      <c r="B34" s="46">
        <v>6348.89</v>
      </c>
      <c r="C34" s="46">
        <v>6348.89</v>
      </c>
      <c r="D34" s="46">
        <v>4638.858</v>
      </c>
      <c r="E34" s="13">
        <f t="shared" si="0"/>
        <v>73.06565399621036</v>
      </c>
    </row>
    <row r="35" spans="1:5" s="26" customFormat="1" ht="14.25">
      <c r="A35" s="56" t="s">
        <v>51</v>
      </c>
      <c r="B35" s="48">
        <f>B36+B41</f>
        <v>150892.359</v>
      </c>
      <c r="C35" s="48">
        <f>C36+C41</f>
        <v>140605.796</v>
      </c>
      <c r="D35" s="48">
        <f>D36+D41</f>
        <v>120688.11</v>
      </c>
      <c r="E35" s="12">
        <f t="shared" si="0"/>
        <v>85.83437769521251</v>
      </c>
    </row>
    <row r="36" spans="1:5" s="27" customFormat="1" ht="15">
      <c r="A36" s="57" t="s">
        <v>46</v>
      </c>
      <c r="B36" s="46">
        <v>126665.773</v>
      </c>
      <c r="C36" s="46">
        <v>116379.21</v>
      </c>
      <c r="D36" s="46">
        <v>107582.96</v>
      </c>
      <c r="E36" s="13">
        <f t="shared" si="0"/>
        <v>92.44173422383602</v>
      </c>
    </row>
    <row r="37" spans="1:5" s="27" customFormat="1" ht="15">
      <c r="A37" s="28" t="s">
        <v>38</v>
      </c>
      <c r="B37" s="45">
        <v>61525.389</v>
      </c>
      <c r="C37" s="45">
        <v>56575.535</v>
      </c>
      <c r="D37" s="45">
        <f>54768.1+515.414</f>
        <v>55283.513999999996</v>
      </c>
      <c r="E37" s="13">
        <f t="shared" si="0"/>
        <v>97.71629026574826</v>
      </c>
    </row>
    <row r="38" spans="1:5" s="27" customFormat="1" ht="15">
      <c r="A38" s="28" t="s">
        <v>39</v>
      </c>
      <c r="B38" s="45">
        <v>13699.676</v>
      </c>
      <c r="C38" s="45">
        <v>12671.232</v>
      </c>
      <c r="D38" s="45">
        <f>12302.158+118.516</f>
        <v>12420.673999999999</v>
      </c>
      <c r="E38" s="13">
        <f t="shared" si="0"/>
        <v>98.02262321453826</v>
      </c>
    </row>
    <row r="39" spans="1:5" s="27" customFormat="1" ht="30">
      <c r="A39" s="28" t="s">
        <v>42</v>
      </c>
      <c r="B39" s="45">
        <v>6322.26</v>
      </c>
      <c r="C39" s="45">
        <v>5453.055</v>
      </c>
      <c r="D39" s="45">
        <v>4035.999</v>
      </c>
      <c r="E39" s="13">
        <f t="shared" si="0"/>
        <v>74.01353919958628</v>
      </c>
    </row>
    <row r="40" spans="1:5" s="27" customFormat="1" ht="15">
      <c r="A40" s="28" t="s">
        <v>43</v>
      </c>
      <c r="B40" s="45">
        <f>SUM(B36)-B37-B38-B39</f>
        <v>45118.448</v>
      </c>
      <c r="C40" s="45">
        <f>SUM(C36)-C37-C38-C39</f>
        <v>41679.388</v>
      </c>
      <c r="D40" s="45">
        <f>SUM(D36)-D37-D38-D39</f>
        <v>35842.773000000016</v>
      </c>
      <c r="E40" s="13">
        <f t="shared" si="0"/>
        <v>85.99639946728588</v>
      </c>
    </row>
    <row r="41" spans="1:5" s="27" customFormat="1" ht="15">
      <c r="A41" s="57" t="s">
        <v>44</v>
      </c>
      <c r="B41" s="46">
        <v>24226.586</v>
      </c>
      <c r="C41" s="46">
        <v>24226.586</v>
      </c>
      <c r="D41" s="46">
        <v>13105.15</v>
      </c>
      <c r="E41" s="13">
        <f t="shared" si="0"/>
        <v>54.09408490325463</v>
      </c>
    </row>
    <row r="42" spans="1:5" s="26" customFormat="1" ht="14.25">
      <c r="A42" s="56" t="s">
        <v>52</v>
      </c>
      <c r="B42" s="48">
        <f>B43+B48</f>
        <v>113806.10999999999</v>
      </c>
      <c r="C42" s="48">
        <f>C43+C48</f>
        <v>108020.68299999999</v>
      </c>
      <c r="D42" s="48">
        <f>D43+D48</f>
        <v>91412.081</v>
      </c>
      <c r="E42" s="12">
        <f t="shared" si="0"/>
        <v>84.62460934449008</v>
      </c>
    </row>
    <row r="43" spans="1:5" s="27" customFormat="1" ht="15">
      <c r="A43" s="57" t="s">
        <v>46</v>
      </c>
      <c r="B43" s="46">
        <v>77212.817</v>
      </c>
      <c r="C43" s="46">
        <v>71427.39</v>
      </c>
      <c r="D43" s="46">
        <v>69104.137</v>
      </c>
      <c r="E43" s="13">
        <f t="shared" si="0"/>
        <v>96.74739200186372</v>
      </c>
    </row>
    <row r="44" spans="1:5" s="27" customFormat="1" ht="15">
      <c r="A44" s="28" t="s">
        <v>38</v>
      </c>
      <c r="B44" s="45">
        <v>38000.765</v>
      </c>
      <c r="C44" s="45">
        <v>34682.372</v>
      </c>
      <c r="D44" s="45">
        <v>34479.529</v>
      </c>
      <c r="E44" s="13">
        <f t="shared" si="0"/>
        <v>99.41514092519392</v>
      </c>
    </row>
    <row r="45" spans="1:5" s="27" customFormat="1" ht="15">
      <c r="A45" s="28" t="s">
        <v>39</v>
      </c>
      <c r="B45" s="45">
        <v>8371.655</v>
      </c>
      <c r="C45" s="45">
        <v>7636.085</v>
      </c>
      <c r="D45" s="45">
        <v>7550.542</v>
      </c>
      <c r="E45" s="13">
        <f t="shared" si="0"/>
        <v>98.87975317194609</v>
      </c>
    </row>
    <row r="46" spans="1:5" s="27" customFormat="1" ht="30">
      <c r="A46" s="28" t="s">
        <v>42</v>
      </c>
      <c r="B46" s="45">
        <v>5627.013</v>
      </c>
      <c r="C46" s="45">
        <v>4788.824</v>
      </c>
      <c r="D46" s="45">
        <v>3668.776</v>
      </c>
      <c r="E46" s="13">
        <f t="shared" si="0"/>
        <v>76.61120976674023</v>
      </c>
    </row>
    <row r="47" spans="1:5" s="27" customFormat="1" ht="15">
      <c r="A47" s="28" t="s">
        <v>43</v>
      </c>
      <c r="B47" s="45">
        <f>SUM(B43)-B44-B45-B46</f>
        <v>25213.384</v>
      </c>
      <c r="C47" s="45">
        <f>SUM(C43)-C44-C45-C46</f>
        <v>24320.108999999997</v>
      </c>
      <c r="D47" s="45">
        <f>SUM(D43)-D44-D45-D46</f>
        <v>23405.29</v>
      </c>
      <c r="E47" s="13">
        <f t="shared" si="0"/>
        <v>96.23842557613538</v>
      </c>
    </row>
    <row r="48" spans="1:5" s="27" customFormat="1" ht="15">
      <c r="A48" s="57" t="s">
        <v>44</v>
      </c>
      <c r="B48" s="46">
        <v>36593.293</v>
      </c>
      <c r="C48" s="46">
        <v>36593.293</v>
      </c>
      <c r="D48" s="46">
        <v>22307.944</v>
      </c>
      <c r="E48" s="13">
        <f t="shared" si="0"/>
        <v>60.961838006762605</v>
      </c>
    </row>
    <row r="49" spans="1:5" s="27" customFormat="1" ht="14.25">
      <c r="A49" s="56" t="s">
        <v>53</v>
      </c>
      <c r="B49" s="11">
        <f>B50+B55</f>
        <v>163848.806</v>
      </c>
      <c r="C49" s="11">
        <f>C50+C55</f>
        <v>149494.29200000002</v>
      </c>
      <c r="D49" s="11">
        <f>D50+D55</f>
        <v>132674.355</v>
      </c>
      <c r="E49" s="12">
        <f t="shared" si="0"/>
        <v>88.74877644157812</v>
      </c>
    </row>
    <row r="50" spans="1:5" s="27" customFormat="1" ht="15">
      <c r="A50" s="57" t="s">
        <v>46</v>
      </c>
      <c r="B50" s="17">
        <f>146383.581+90.5</f>
        <v>146474.081</v>
      </c>
      <c r="C50" s="17">
        <v>132287.567</v>
      </c>
      <c r="D50" s="17">
        <v>124593.795</v>
      </c>
      <c r="E50" s="13">
        <f t="shared" si="0"/>
        <v>94.18405510474011</v>
      </c>
    </row>
    <row r="51" spans="1:5" s="27" customFormat="1" ht="15">
      <c r="A51" s="28" t="s">
        <v>38</v>
      </c>
      <c r="B51" s="5">
        <f>96802.106+74.2</f>
        <v>96876.306</v>
      </c>
      <c r="C51" s="5">
        <v>86969.969</v>
      </c>
      <c r="D51" s="5">
        <v>85479.534</v>
      </c>
      <c r="E51" s="13">
        <f t="shared" si="0"/>
        <v>98.28626476801435</v>
      </c>
    </row>
    <row r="52" spans="1:5" s="27" customFormat="1" ht="15">
      <c r="A52" s="28" t="s">
        <v>39</v>
      </c>
      <c r="B52" s="5">
        <v>21242.562</v>
      </c>
      <c r="C52" s="5">
        <v>19111.435</v>
      </c>
      <c r="D52" s="5">
        <v>18682.655</v>
      </c>
      <c r="E52" s="13">
        <f t="shared" si="0"/>
        <v>97.75642174436403</v>
      </c>
    </row>
    <row r="53" spans="1:5" s="27" customFormat="1" ht="30">
      <c r="A53" s="28" t="s">
        <v>42</v>
      </c>
      <c r="B53" s="5">
        <f>5245.45-5.681</f>
        <v>5239.769</v>
      </c>
      <c r="C53" s="5">
        <v>4445.475</v>
      </c>
      <c r="D53" s="5">
        <v>3292.063</v>
      </c>
      <c r="E53" s="13">
        <f t="shared" si="0"/>
        <v>74.05424617166894</v>
      </c>
    </row>
    <row r="54" spans="1:5" s="27" customFormat="1" ht="15">
      <c r="A54" s="28" t="s">
        <v>43</v>
      </c>
      <c r="B54" s="5">
        <f>SUM(B50)-B51-B52-B53+5.681</f>
        <v>23121.125000000007</v>
      </c>
      <c r="C54" s="5">
        <f>SUM(C50)-C51-C52-C53</f>
        <v>21760.68800000001</v>
      </c>
      <c r="D54" s="5">
        <f>SUM(D50)-D51-D52-D53</f>
        <v>17139.542999999998</v>
      </c>
      <c r="E54" s="13">
        <f t="shared" si="0"/>
        <v>78.76379184334608</v>
      </c>
    </row>
    <row r="55" spans="1:5" s="27" customFormat="1" ht="15">
      <c r="A55" s="57" t="s">
        <v>44</v>
      </c>
      <c r="B55" s="17">
        <v>17374.725</v>
      </c>
      <c r="C55" s="17">
        <v>17206.725</v>
      </c>
      <c r="D55" s="17">
        <v>8080.56</v>
      </c>
      <c r="E55" s="13">
        <f t="shared" si="0"/>
        <v>46.96163854539432</v>
      </c>
    </row>
    <row r="56" spans="1:5" s="27" customFormat="1" ht="28.5">
      <c r="A56" s="14" t="s">
        <v>54</v>
      </c>
      <c r="B56" s="15">
        <f>B57+B60</f>
        <v>561301.827</v>
      </c>
      <c r="C56" s="15">
        <f>C57+C60</f>
        <v>552216.274</v>
      </c>
      <c r="D56" s="47">
        <f>D57+D60</f>
        <v>327768.096</v>
      </c>
      <c r="E56" s="12">
        <f t="shared" si="0"/>
        <v>59.35502291987868</v>
      </c>
    </row>
    <row r="57" spans="1:5" s="27" customFormat="1" ht="15">
      <c r="A57" s="57" t="s">
        <v>46</v>
      </c>
      <c r="B57" s="17">
        <v>346205.817</v>
      </c>
      <c r="C57" s="17">
        <v>337365.264</v>
      </c>
      <c r="D57" s="17">
        <f>194747.744+78.037</f>
        <v>194825.78100000002</v>
      </c>
      <c r="E57" s="13">
        <f t="shared" si="0"/>
        <v>57.74921184535465</v>
      </c>
    </row>
    <row r="58" spans="1:5" s="27" customFormat="1" ht="30">
      <c r="A58" s="28" t="s">
        <v>42</v>
      </c>
      <c r="B58" s="5">
        <v>26959.025</v>
      </c>
      <c r="C58" s="5">
        <v>26750.177</v>
      </c>
      <c r="D58" s="5">
        <v>24972.924</v>
      </c>
      <c r="E58" s="13">
        <f t="shared" si="0"/>
        <v>93.3561075128587</v>
      </c>
    </row>
    <row r="59" spans="1:5" s="27" customFormat="1" ht="15">
      <c r="A59" s="28" t="s">
        <v>43</v>
      </c>
      <c r="B59" s="5">
        <f>SUM(B57)-B58</f>
        <v>319246.79199999996</v>
      </c>
      <c r="C59" s="5">
        <f>SUM(C57)-C58</f>
        <v>310615.087</v>
      </c>
      <c r="D59" s="5">
        <f>SUM(D57)-D58</f>
        <v>169852.85700000002</v>
      </c>
      <c r="E59" s="13">
        <f t="shared" si="0"/>
        <v>54.68274533619161</v>
      </c>
    </row>
    <row r="60" spans="1:5" s="27" customFormat="1" ht="15">
      <c r="A60" s="57" t="s">
        <v>44</v>
      </c>
      <c r="B60" s="17">
        <v>215096.01</v>
      </c>
      <c r="C60" s="17">
        <v>214851.01</v>
      </c>
      <c r="D60" s="17">
        <v>132942.315</v>
      </c>
      <c r="E60" s="13">
        <f t="shared" si="0"/>
        <v>61.87651386884334</v>
      </c>
    </row>
    <row r="61" spans="1:5" s="27" customFormat="1" ht="15">
      <c r="A61" s="14" t="s">
        <v>55</v>
      </c>
      <c r="B61" s="15">
        <f>SUM(B62:B63)</f>
        <v>181443.414</v>
      </c>
      <c r="C61" s="15">
        <f>SUM(C62:C63)</f>
        <v>175657.558</v>
      </c>
      <c r="D61" s="15">
        <f>SUM(D62:D63)</f>
        <v>72459.563</v>
      </c>
      <c r="E61" s="12">
        <f t="shared" si="0"/>
        <v>41.25046700239337</v>
      </c>
    </row>
    <row r="62" spans="1:5" s="27" customFormat="1" ht="15">
      <c r="A62" s="80" t="s">
        <v>72</v>
      </c>
      <c r="B62" s="17">
        <v>200</v>
      </c>
      <c r="C62" s="17">
        <v>200</v>
      </c>
      <c r="D62" s="15"/>
      <c r="E62" s="13">
        <f t="shared" si="0"/>
        <v>0</v>
      </c>
    </row>
    <row r="63" spans="1:5" s="27" customFormat="1" ht="15">
      <c r="A63" s="57" t="s">
        <v>44</v>
      </c>
      <c r="B63" s="17">
        <v>181243.414</v>
      </c>
      <c r="C63" s="17">
        <v>175457.558</v>
      </c>
      <c r="D63" s="17">
        <v>72459.563</v>
      </c>
      <c r="E63" s="13">
        <f t="shared" si="0"/>
        <v>41.29748745277761</v>
      </c>
    </row>
    <row r="64" spans="1:5" s="27" customFormat="1" ht="15">
      <c r="A64" s="59" t="s">
        <v>56</v>
      </c>
      <c r="B64" s="15">
        <f>SUM(B65:B66)</f>
        <v>177443.767</v>
      </c>
      <c r="C64" s="15">
        <f>SUM(C65:C66)</f>
        <v>177243.767</v>
      </c>
      <c r="D64" s="15">
        <f>SUM(D65:D66)</f>
        <v>127664.376</v>
      </c>
      <c r="E64" s="12">
        <f t="shared" si="0"/>
        <v>72.02756867608214</v>
      </c>
    </row>
    <row r="65" spans="1:5" s="27" customFormat="1" ht="15">
      <c r="A65" s="57" t="s">
        <v>72</v>
      </c>
      <c r="B65" s="17">
        <v>96993.033</v>
      </c>
      <c r="C65" s="17">
        <v>96793.033</v>
      </c>
      <c r="D65" s="17">
        <v>69186.599</v>
      </c>
      <c r="E65" s="13">
        <f t="shared" si="0"/>
        <v>71.47890385871058</v>
      </c>
    </row>
    <row r="66" spans="1:5" s="27" customFormat="1" ht="15">
      <c r="A66" s="57" t="s">
        <v>44</v>
      </c>
      <c r="B66" s="17">
        <v>80450.734</v>
      </c>
      <c r="C66" s="17">
        <v>80450.734</v>
      </c>
      <c r="D66" s="17">
        <v>58477.777</v>
      </c>
      <c r="E66" s="13">
        <f t="shared" si="0"/>
        <v>72.68768610613299</v>
      </c>
    </row>
    <row r="67" spans="1:5" s="27" customFormat="1" ht="57">
      <c r="A67" s="56" t="s">
        <v>57</v>
      </c>
      <c r="B67" s="15">
        <f>SUM(B68:B68)</f>
        <v>15068.326</v>
      </c>
      <c r="C67" s="15">
        <f>SUM(C68:C68)</f>
        <v>15068.326</v>
      </c>
      <c r="D67" s="15">
        <f>SUM(D68:D68)</f>
        <v>15068.326</v>
      </c>
      <c r="E67" s="12">
        <f t="shared" si="0"/>
        <v>100</v>
      </c>
    </row>
    <row r="68" spans="1:5" s="27" customFormat="1" ht="15">
      <c r="A68" s="57" t="s">
        <v>44</v>
      </c>
      <c r="B68" s="17">
        <v>15068.326</v>
      </c>
      <c r="C68" s="17">
        <v>15068.326</v>
      </c>
      <c r="D68" s="17">
        <v>15068.326</v>
      </c>
      <c r="E68" s="13">
        <f t="shared" si="0"/>
        <v>100</v>
      </c>
    </row>
    <row r="69" spans="1:5" s="27" customFormat="1" ht="42.75">
      <c r="A69" s="56" t="s">
        <v>71</v>
      </c>
      <c r="B69" s="11">
        <f>SUM(B70:B71)</f>
        <v>30016.699999999997</v>
      </c>
      <c r="C69" s="11">
        <f>SUM(C70:C71)</f>
        <v>29351.443</v>
      </c>
      <c r="D69" s="11">
        <f>SUM(D70:D71)</f>
        <v>3216.6850000000004</v>
      </c>
      <c r="E69" s="13">
        <f t="shared" si="0"/>
        <v>10.959205651320108</v>
      </c>
    </row>
    <row r="70" spans="1:5" s="27" customFormat="1" ht="15">
      <c r="A70" s="57" t="s">
        <v>72</v>
      </c>
      <c r="B70" s="17">
        <v>5610.598</v>
      </c>
      <c r="C70" s="17">
        <v>5610.598</v>
      </c>
      <c r="D70" s="17">
        <v>1794.372</v>
      </c>
      <c r="E70" s="13">
        <f t="shared" si="0"/>
        <v>31.98183152669288</v>
      </c>
    </row>
    <row r="71" spans="1:5" s="27" customFormat="1" ht="15">
      <c r="A71" s="57" t="s">
        <v>44</v>
      </c>
      <c r="B71" s="17">
        <v>24406.102</v>
      </c>
      <c r="C71" s="17">
        <v>23740.845</v>
      </c>
      <c r="D71" s="17">
        <v>1422.313</v>
      </c>
      <c r="E71" s="13">
        <f t="shared" si="0"/>
        <v>5.990995686969018</v>
      </c>
    </row>
    <row r="72" spans="1:5" s="27" customFormat="1" ht="39.75" customHeight="1">
      <c r="A72" s="59" t="s">
        <v>58</v>
      </c>
      <c r="B72" s="11">
        <f>SUM(B73)+B76</f>
        <v>8734</v>
      </c>
      <c r="C72" s="11">
        <f>SUM(C73)+C76</f>
        <v>8158.621</v>
      </c>
      <c r="D72" s="11">
        <f>SUM(D73)+D76</f>
        <v>7556.709000000001</v>
      </c>
      <c r="E72" s="12">
        <f t="shared" si="0"/>
        <v>92.62238066947835</v>
      </c>
    </row>
    <row r="73" spans="1:5" s="27" customFormat="1" ht="15">
      <c r="A73" s="57" t="s">
        <v>46</v>
      </c>
      <c r="B73" s="17">
        <v>8564</v>
      </c>
      <c r="C73" s="17">
        <v>7988.621</v>
      </c>
      <c r="D73" s="17">
        <v>7394.408</v>
      </c>
      <c r="E73" s="13">
        <f t="shared" si="0"/>
        <v>92.56175752986655</v>
      </c>
    </row>
    <row r="74" spans="1:5" s="27" customFormat="1" ht="30">
      <c r="A74" s="28" t="s">
        <v>42</v>
      </c>
      <c r="B74" s="5">
        <v>19</v>
      </c>
      <c r="C74" s="5">
        <v>18.9</v>
      </c>
      <c r="D74" s="5">
        <v>6.946</v>
      </c>
      <c r="E74" s="13">
        <f aca="true" t="shared" si="1" ref="E74:E83">SUM(D74)/C74*100</f>
        <v>36.75132275132275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7969.7210000000005</v>
      </c>
      <c r="D75" s="5">
        <f>SUM(D73)-D74</f>
        <v>7387.462</v>
      </c>
      <c r="E75" s="12">
        <f t="shared" si="1"/>
        <v>92.69411062194021</v>
      </c>
    </row>
    <row r="76" spans="1:5" s="27" customFormat="1" ht="15">
      <c r="A76" s="57" t="s">
        <v>44</v>
      </c>
      <c r="B76" s="17">
        <v>170</v>
      </c>
      <c r="C76" s="17">
        <v>170</v>
      </c>
      <c r="D76" s="5">
        <v>162.301</v>
      </c>
      <c r="E76" s="13">
        <f t="shared" si="1"/>
        <v>95.47117647058823</v>
      </c>
    </row>
    <row r="77" spans="1:5" s="27" customFormat="1" ht="15">
      <c r="A77" s="59" t="s">
        <v>59</v>
      </c>
      <c r="B77" s="11">
        <v>2589.8</v>
      </c>
      <c r="C77" s="11">
        <v>2389.8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49350.4</v>
      </c>
      <c r="D78" s="11">
        <v>49350.4</v>
      </c>
      <c r="E78" s="12">
        <f t="shared" si="1"/>
        <v>100</v>
      </c>
    </row>
    <row r="79" spans="1:5" s="27" customFormat="1" ht="28.5">
      <c r="A79" s="59" t="s">
        <v>74</v>
      </c>
      <c r="B79" s="11">
        <f>SUM(B80:B81)</f>
        <v>89375</v>
      </c>
      <c r="C79" s="11">
        <f>SUM(C80:C81)</f>
        <v>89375</v>
      </c>
      <c r="D79" s="11">
        <f>SUM(D80:D81)</f>
        <v>89375</v>
      </c>
      <c r="E79" s="12">
        <f t="shared" si="1"/>
        <v>100</v>
      </c>
    </row>
    <row r="80" spans="1:5" s="27" customFormat="1" ht="15">
      <c r="A80" s="57" t="s">
        <v>72</v>
      </c>
      <c r="B80" s="17">
        <v>44000</v>
      </c>
      <c r="C80" s="17">
        <v>44000</v>
      </c>
      <c r="D80" s="17">
        <v>44000</v>
      </c>
      <c r="E80" s="13">
        <f t="shared" si="1"/>
        <v>100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45375</v>
      </c>
      <c r="E81" s="13">
        <f t="shared" si="1"/>
        <v>100</v>
      </c>
    </row>
    <row r="82" spans="1:5" s="26" customFormat="1" ht="14.25">
      <c r="A82" s="56" t="s">
        <v>61</v>
      </c>
      <c r="B82" s="11">
        <f>SUM(B83)+B87</f>
        <v>20876.716</v>
      </c>
      <c r="C82" s="11">
        <f>SUM(C83)+C87</f>
        <v>20485.167</v>
      </c>
      <c r="D82" s="11">
        <f>SUM(D83)+D87</f>
        <v>8394.976999999999</v>
      </c>
      <c r="E82" s="12">
        <f t="shared" si="1"/>
        <v>40.98075939532247</v>
      </c>
    </row>
    <row r="83" spans="1:5" s="26" customFormat="1" ht="15">
      <c r="A83" s="57" t="s">
        <v>46</v>
      </c>
      <c r="B83" s="17">
        <v>13731.966</v>
      </c>
      <c r="C83" s="17">
        <v>13358.962</v>
      </c>
      <c r="D83" s="17">
        <v>4783.83</v>
      </c>
      <c r="E83" s="13">
        <f t="shared" si="1"/>
        <v>35.809893014142865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13731.966</v>
      </c>
      <c r="C86" s="5">
        <f>1359.699+75</f>
        <v>1434.699</v>
      </c>
      <c r="D86" s="5">
        <f>SUM(D83)-D84-D85</f>
        <v>4783.83</v>
      </c>
      <c r="E86" s="13">
        <f aca="true" t="shared" si="2" ref="E86:E97">SUM(D86)/C86*100</f>
        <v>333.43788488038257</v>
      </c>
    </row>
    <row r="87" spans="1:5" s="27" customFormat="1" ht="15">
      <c r="A87" s="57" t="s">
        <v>44</v>
      </c>
      <c r="B87" s="17">
        <v>7144.75</v>
      </c>
      <c r="C87" s="17">
        <v>7126.205</v>
      </c>
      <c r="D87" s="17">
        <v>3611.147</v>
      </c>
      <c r="E87" s="13">
        <f t="shared" si="2"/>
        <v>50.67419475022119</v>
      </c>
    </row>
    <row r="88" spans="1:5" s="27" customFormat="1" ht="40.5">
      <c r="A88" s="60" t="s">
        <v>62</v>
      </c>
      <c r="B88" s="48">
        <v>25360.833</v>
      </c>
      <c r="C88" s="48">
        <v>25162.718</v>
      </c>
      <c r="D88" s="48">
        <f>18000+3500</f>
        <v>21500</v>
      </c>
      <c r="E88" s="12">
        <f t="shared" si="2"/>
        <v>85.44386977591212</v>
      </c>
    </row>
    <row r="89" spans="1:10" s="31" customFormat="1" ht="15.75">
      <c r="A89" s="61" t="s">
        <v>63</v>
      </c>
      <c r="B89" s="49">
        <f>B5+B14+B23+B35+B42+B49+B56+B61+B64+B67+B72+B77+B78+B82+B88+B69+B79</f>
        <v>4322196.313999999</v>
      </c>
      <c r="C89" s="49">
        <f>C5+C14+C23+C35+C42+C49+C56+C61+C64+C67+C72+C77+C78+C82+C88+C69+C79</f>
        <v>4080736.122999999</v>
      </c>
      <c r="D89" s="49">
        <f>D5+D14+D23+D35+D42+D49+D56+D61+D64+D67+D72+D77+D78+D82+D88+D69+D79</f>
        <v>3496231.572999999</v>
      </c>
      <c r="E89" s="50">
        <f t="shared" si="2"/>
        <v>85.6764923684824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3507315.857</v>
      </c>
      <c r="C90" s="20">
        <f>C6+C15+C24+C36+C43+C50+C57+C65+C73+C83+C78+C70+C80+C62</f>
        <v>3273704.250999999</v>
      </c>
      <c r="D90" s="20">
        <f>D6+D15+D24+D36+D43+D50+D57+D65+D73+D83+D78+D70+D80+D62</f>
        <v>2989746.488</v>
      </c>
      <c r="E90" s="50">
        <f t="shared" si="2"/>
        <v>91.32610213909028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877865.9789999999</v>
      </c>
      <c r="C91" s="15">
        <f t="shared" si="3"/>
        <v>802698.2540000001</v>
      </c>
      <c r="D91" s="15">
        <f t="shared" si="3"/>
        <v>776922.98</v>
      </c>
      <c r="E91" s="12">
        <f t="shared" si="2"/>
        <v>96.78892113299649</v>
      </c>
    </row>
    <row r="92" spans="1:5" ht="15">
      <c r="A92" s="62" t="s">
        <v>39</v>
      </c>
      <c r="B92" s="15">
        <f t="shared" si="3"/>
        <v>194142.116</v>
      </c>
      <c r="C92" s="15">
        <f t="shared" si="3"/>
        <v>177583.83399999997</v>
      </c>
      <c r="D92" s="15">
        <f t="shared" si="3"/>
        <v>172520.171</v>
      </c>
      <c r="E92" s="12">
        <f t="shared" si="2"/>
        <v>97.14857885093303</v>
      </c>
    </row>
    <row r="93" spans="1:5" ht="15">
      <c r="A93" s="62" t="s">
        <v>64</v>
      </c>
      <c r="B93" s="15">
        <f>B74+B11+B20+B29+B39+B46+B53+B58</f>
        <v>133538.032</v>
      </c>
      <c r="C93" s="15">
        <f>C74+C11+C20+C29+C39+C46+C53+C58</f>
        <v>115231.13799999998</v>
      </c>
      <c r="D93" s="15">
        <f>D74+D11+D20+D29+D39+D46+D53+D58</f>
        <v>97996.37999999999</v>
      </c>
      <c r="E93" s="12">
        <f t="shared" si="2"/>
        <v>85.04331528861583</v>
      </c>
    </row>
    <row r="94" spans="1:5" ht="15">
      <c r="A94" s="62" t="s">
        <v>43</v>
      </c>
      <c r="B94" s="15">
        <f>B90-B91-B92-B93</f>
        <v>2301769.73</v>
      </c>
      <c r="C94" s="15">
        <f>C90-C91-C92-C93</f>
        <v>2178191.0249999994</v>
      </c>
      <c r="D94" s="15">
        <f>D90-D91-D92-D93</f>
        <v>1942306.957</v>
      </c>
      <c r="E94" s="12">
        <f t="shared" si="2"/>
        <v>89.17064365371722</v>
      </c>
    </row>
    <row r="95" spans="1:5" ht="15">
      <c r="A95" s="56" t="s">
        <v>44</v>
      </c>
      <c r="B95" s="11">
        <f>B13+B22+B41+B34+B55+B60+B63+B66+B68+B76+B87+B48+B71+B81</f>
        <v>786929.824</v>
      </c>
      <c r="C95" s="11">
        <f>C13+C22+C41+C34+C55+C60+C63+C66+C68+C76+C87+C48+C71+C81</f>
        <v>779479.3539999999</v>
      </c>
      <c r="D95" s="11">
        <f>D13+D22+D41+D34+D55+D60+D63+D66+D68+D76+D87+D48+D71+D81</f>
        <v>484985.085</v>
      </c>
      <c r="E95" s="12">
        <f t="shared" si="2"/>
        <v>62.21910593413871</v>
      </c>
    </row>
    <row r="96" spans="1:5" ht="15">
      <c r="A96" s="56" t="s">
        <v>65</v>
      </c>
      <c r="B96" s="11">
        <f>SUM(B88)</f>
        <v>25360.833</v>
      </c>
      <c r="C96" s="11">
        <f>SUM(C88)</f>
        <v>25162.718</v>
      </c>
      <c r="D96" s="11">
        <f>SUM(D88)</f>
        <v>21500</v>
      </c>
      <c r="E96" s="12">
        <f t="shared" si="2"/>
        <v>85.44386977591212</v>
      </c>
    </row>
    <row r="97" spans="1:5" ht="28.5">
      <c r="A97" s="56" t="s">
        <v>66</v>
      </c>
      <c r="B97" s="11">
        <f>SUM(B77)</f>
        <v>2589.8</v>
      </c>
      <c r="C97" s="11">
        <f>SUM(C77)</f>
        <v>2389.8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2017-12-01T13:56:09Z</cp:lastPrinted>
  <dcterms:created xsi:type="dcterms:W3CDTF">2015-04-07T07:35:57Z</dcterms:created>
  <dcterms:modified xsi:type="dcterms:W3CDTF">2017-12-01T13:56:19Z</dcterms:modified>
  <cp:category/>
  <cp:version/>
  <cp:contentType/>
  <cp:contentStatus/>
</cp:coreProperties>
</file>