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Поточні ремонти" sheetId="1" r:id="rId1"/>
    <sheet name="Будівництво Капітальн ремонти" sheetId="2" state="hidden" r:id="rId2"/>
    <sheet name="Придбання ОЗ" sheetId="3" state="hidden" r:id="rId3"/>
  </sheets>
  <definedNames>
    <definedName name="_xlnm._FilterDatabase" localSheetId="1" hidden="1">'Будівництво Капітальн ремонти'!$A$2:$G$673</definedName>
    <definedName name="_xlnm._FilterDatabase" localSheetId="0" hidden="1">'Поточні ремонти'!$A$3:$E$1108</definedName>
    <definedName name="_xlnm._FilterDatabase" localSheetId="2" hidden="1">'Придбання ОЗ'!$A$2:$E$257</definedName>
    <definedName name="Z_5B3AAF3B_CF5D_4001_894F_6C177BAE65E8_.wvu.FilterData" localSheetId="1" hidden="1">'Будівництво Капітальн ремонти'!$A$2:$G$673</definedName>
    <definedName name="Z_5B3AAF3B_CF5D_4001_894F_6C177BAE65E8_.wvu.FilterData" localSheetId="0" hidden="1">'Поточні ремонти'!$A$3:$E$1108</definedName>
    <definedName name="Z_5B3AAF3B_CF5D_4001_894F_6C177BAE65E8_.wvu.FilterData" localSheetId="2" hidden="1">'Придбання ОЗ'!$A$2:$E$257</definedName>
    <definedName name="Z_5B3AAF3B_CF5D_4001_894F_6C177BAE65E8_.wvu.PrintTitles" localSheetId="1" hidden="1">'Будівництво Капітальн ремонти'!$2:$3</definedName>
    <definedName name="Z_5B3AAF3B_CF5D_4001_894F_6C177BAE65E8_.wvu.PrintTitles" localSheetId="0" hidden="1">'Поточні ремонти'!$3:$4</definedName>
    <definedName name="Z_5B3AAF3B_CF5D_4001_894F_6C177BAE65E8_.wvu.PrintTitles" localSheetId="2" hidden="1">'Придбання ОЗ'!$2:$3</definedName>
    <definedName name="Z_5B3AAF3B_CF5D_4001_894F_6C177BAE65E8_.wvu.Rows" localSheetId="1" hidden="1">'Будівництво Капітальн ремонти'!$81:$85</definedName>
    <definedName name="Z_5B3AAF3B_CF5D_4001_894F_6C177BAE65E8_.wvu.Rows" localSheetId="2" hidden="1">'Придбання ОЗ'!$133:$137,'Придбання ОЗ'!$159:$159,'Придбання ОЗ'!$193:$200</definedName>
    <definedName name="Z_C1219C9D_BA43_40B5_A7E9_3D4D253C9550_.wvu.FilterData" localSheetId="1" hidden="1">'Будівництво Капітальн ремонти'!$A$2:$G$673</definedName>
    <definedName name="Z_C1219C9D_BA43_40B5_A7E9_3D4D253C9550_.wvu.FilterData" localSheetId="0" hidden="1">'Поточні ремонти'!$A$3:$E$1108</definedName>
    <definedName name="Z_C1219C9D_BA43_40B5_A7E9_3D4D253C9550_.wvu.FilterData" localSheetId="2" hidden="1">'Придбання ОЗ'!$A$2:$E$257</definedName>
    <definedName name="Z_C1219C9D_BA43_40B5_A7E9_3D4D253C9550_.wvu.PrintTitles" localSheetId="1" hidden="1">'Будівництво Капітальн ремонти'!$2:$3</definedName>
    <definedName name="Z_C1219C9D_BA43_40B5_A7E9_3D4D253C9550_.wvu.PrintTitles" localSheetId="0" hidden="1">'Поточні ремонти'!$3:$4</definedName>
    <definedName name="Z_C1219C9D_BA43_40B5_A7E9_3D4D253C9550_.wvu.PrintTitles" localSheetId="2" hidden="1">'Придбання ОЗ'!$2:$3</definedName>
    <definedName name="Z_C1219C9D_BA43_40B5_A7E9_3D4D253C9550_.wvu.Rows" localSheetId="1" hidden="1">'Будівництво Капітальн ремонти'!$81:$85</definedName>
    <definedName name="Z_C1219C9D_BA43_40B5_A7E9_3D4D253C9550_.wvu.Rows" localSheetId="0" hidden="1">'Поточні ремонти'!$255:$255</definedName>
    <definedName name="Z_C1219C9D_BA43_40B5_A7E9_3D4D253C9550_.wvu.Rows" localSheetId="2" hidden="1">'Придбання ОЗ'!$133:$137,'Придбання ОЗ'!$159:$159,'Придбання ОЗ'!$193:$200</definedName>
    <definedName name="Z_DFCD6F09_0B42_444A_87C3_52AC3262EE07_.wvu.FilterData" localSheetId="1" hidden="1">'Будівництво Капітальн ремонти'!$A$2:$G$673</definedName>
    <definedName name="Z_DFCD6F09_0B42_444A_87C3_52AC3262EE07_.wvu.FilterData" localSheetId="0" hidden="1">'Поточні ремонти'!$A$3:$E$1108</definedName>
    <definedName name="Z_DFCD6F09_0B42_444A_87C3_52AC3262EE07_.wvu.FilterData" localSheetId="2" hidden="1">'Придбання ОЗ'!$A$2:$E$257</definedName>
    <definedName name="Z_DFCD6F09_0B42_444A_87C3_52AC3262EE07_.wvu.PrintTitles" localSheetId="1" hidden="1">'Будівництво Капітальн ремонти'!$2:$3</definedName>
    <definedName name="Z_DFCD6F09_0B42_444A_87C3_52AC3262EE07_.wvu.PrintTitles" localSheetId="0" hidden="1">'Поточні ремонти'!$3:$4</definedName>
    <definedName name="Z_DFCD6F09_0B42_444A_87C3_52AC3262EE07_.wvu.PrintTitles" localSheetId="2" hidden="1">'Придбання ОЗ'!$2:$3</definedName>
    <definedName name="Z_DFCD6F09_0B42_444A_87C3_52AC3262EE07_.wvu.Rows" localSheetId="1" hidden="1">'Будівництво Капітальн ремонти'!$81:$85</definedName>
    <definedName name="Z_DFCD6F09_0B42_444A_87C3_52AC3262EE07_.wvu.Rows" localSheetId="2" hidden="1">'Придбання ОЗ'!$133:$137,'Придбання ОЗ'!$159:$159,'Придбання ОЗ'!$193:$200</definedName>
    <definedName name="Z_EBF7B438_8E2C_4452_A3FE_61AC5CB9A3EE_.wvu.FilterData" localSheetId="0" hidden="1">'Поточні ремонти'!$A$3:$E$1108</definedName>
    <definedName name="_xlnm.Print_Titles" localSheetId="1">'Будівництво Капітальн ремонти'!$2:$3</definedName>
    <definedName name="_xlnm.Print_Titles" localSheetId="0">'Поточні ремонти'!$3:$4</definedName>
    <definedName name="_xlnm.Print_Titles" localSheetId="2">'Придбання ОЗ'!$2:$3</definedName>
  </definedNames>
  <calcPr calcId="124519" iterateDelta="1E-4"/>
  <customWorkbookViews>
    <customWorkbookView name="user416c - Личное представление" guid="{DFCD6F09-0B42-444A-87C3-52AC3262EE07}" mergeInterval="0" personalView="1" maximized="1" xWindow="1" yWindow="1" windowWidth="1920" windowHeight="784" activeSheetId="4" showComments="commIndAndComment"/>
    <customWorkbookView name="User_455 - Личное представление" guid="{C1219C9D-BA43-40B5-A7E9-3D4D253C9550}" mergeInterval="0" personalView="1" maximized="1" xWindow="1" yWindow="1" windowWidth="1920" windowHeight="802" activeSheetId="3"/>
    <customWorkbookView name="Яна - Личное представление" guid="{5B3AAF3B-CF5D-4001-894F-6C177BAE65E8}" mergeInterval="0" personalView="1" maximized="1" xWindow="1" yWindow="1" windowWidth="1920" windowHeight="850" activeSheetId="4"/>
  </customWorkbookViews>
</workbook>
</file>

<file path=xl/calcChain.xml><?xml version="1.0" encoding="utf-8"?>
<calcChain xmlns="http://schemas.openxmlformats.org/spreadsheetml/2006/main">
  <c r="F672" i="2"/>
  <c r="E672"/>
  <c r="D672"/>
  <c r="D669"/>
  <c r="E669" s="1"/>
  <c r="E662"/>
  <c r="D662" s="1"/>
  <c r="E657"/>
  <c r="D657" s="1"/>
  <c r="E652"/>
  <c r="E647"/>
  <c r="D647"/>
  <c r="E637"/>
  <c r="D637"/>
  <c r="F636"/>
  <c r="E632" s="1"/>
  <c r="F631"/>
  <c r="E627" s="1"/>
  <c r="D627" s="1"/>
  <c r="F626"/>
  <c r="F667" s="1"/>
  <c r="E617"/>
  <c r="E612"/>
  <c r="D612"/>
  <c r="E606"/>
  <c r="D606" s="1"/>
  <c r="E600"/>
  <c r="D600" s="1"/>
  <c r="F599"/>
  <c r="E595" s="1"/>
  <c r="D595" s="1"/>
  <c r="E591"/>
  <c r="F590"/>
  <c r="E586" s="1"/>
  <c r="D585"/>
  <c r="E581"/>
  <c r="E577"/>
  <c r="D1002" i="1"/>
  <c r="D997"/>
  <c r="D995"/>
  <c r="D993"/>
  <c r="D979"/>
  <c r="D975"/>
  <c r="D1003" s="1"/>
  <c r="E622" i="2" l="1"/>
  <c r="D622" s="1"/>
  <c r="E611"/>
  <c r="F611"/>
  <c r="F673" s="1"/>
  <c r="D611"/>
  <c r="D673" s="1"/>
  <c r="D189" i="3"/>
  <c r="E667" i="2" l="1"/>
  <c r="E673" s="1"/>
  <c r="D236" i="3"/>
  <c r="E402" i="2"/>
  <c r="F359"/>
  <c r="D768" i="1" l="1"/>
  <c r="D8" l="1"/>
  <c r="D231" i="3"/>
  <c r="D201"/>
  <c r="F574" i="2"/>
  <c r="E574"/>
  <c r="D574"/>
  <c r="D176" i="3" l="1"/>
  <c r="F221" i="2"/>
  <c r="F213"/>
  <c r="F208"/>
  <c r="F200"/>
  <c r="F185"/>
  <c r="F177"/>
  <c r="E177"/>
  <c r="D735" i="1"/>
  <c r="D734"/>
  <c r="D488"/>
  <c r="D485"/>
  <c r="F104" i="2"/>
  <c r="E104"/>
  <c r="D104"/>
  <c r="F98"/>
  <c r="E97"/>
  <c r="D97"/>
  <c r="E96"/>
  <c r="D96"/>
  <c r="E95"/>
  <c r="D95"/>
  <c r="F93"/>
  <c r="F95" s="1"/>
  <c r="D168" i="3"/>
  <c r="C168"/>
  <c r="D164"/>
  <c r="C164"/>
  <c r="D258" i="1"/>
  <c r="D737" l="1"/>
  <c r="D738" s="1"/>
  <c r="D170" i="3"/>
  <c r="E98" i="2"/>
  <c r="E100" s="1"/>
  <c r="E105" s="1"/>
  <c r="D98"/>
  <c r="D100" s="1"/>
  <c r="D105" s="1"/>
  <c r="F222"/>
  <c r="F100"/>
  <c r="F105" s="1"/>
  <c r="C170" i="3"/>
  <c r="D209" l="1"/>
  <c r="D213"/>
  <c r="D185" l="1"/>
  <c r="F341" i="2"/>
  <c r="D341"/>
  <c r="F339"/>
  <c r="F337" s="1"/>
  <c r="D337"/>
  <c r="F333"/>
  <c r="D333"/>
  <c r="F332"/>
  <c r="F331"/>
  <c r="F329"/>
  <c r="F326" s="1"/>
  <c r="D326"/>
  <c r="F325"/>
  <c r="F324"/>
  <c r="F323"/>
  <c r="F320"/>
  <c r="F319"/>
  <c r="F318"/>
  <c r="F317"/>
  <c r="F316"/>
  <c r="D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D256"/>
  <c r="D243"/>
  <c r="F241"/>
  <c r="F240"/>
  <c r="F239"/>
  <c r="F237"/>
  <c r="F236"/>
  <c r="F235"/>
  <c r="F234"/>
  <c r="F233"/>
  <c r="D232"/>
  <c r="F230"/>
  <c r="D230"/>
  <c r="D229"/>
  <c r="D228"/>
  <c r="D227"/>
  <c r="D226"/>
  <c r="D225"/>
  <c r="D255" l="1"/>
  <c r="F330"/>
  <c r="F224"/>
  <c r="D224"/>
  <c r="F255"/>
  <c r="F343" l="1"/>
  <c r="D343"/>
  <c r="D43" i="3"/>
  <c r="D77" s="1"/>
  <c r="F41" i="2"/>
  <c r="F40"/>
  <c r="F39"/>
  <c r="E39"/>
  <c r="D39"/>
  <c r="F37"/>
  <c r="F33"/>
  <c r="E33"/>
  <c r="D33"/>
  <c r="F32"/>
  <c r="F31"/>
  <c r="F30"/>
  <c r="F27"/>
  <c r="F26"/>
  <c r="E26"/>
  <c r="D26"/>
  <c r="F24"/>
  <c r="F23"/>
  <c r="F22"/>
  <c r="F21"/>
  <c r="F20"/>
  <c r="F19"/>
  <c r="F18"/>
  <c r="F16"/>
  <c r="F15"/>
  <c r="F12"/>
  <c r="E57" l="1"/>
  <c r="D57"/>
  <c r="F57"/>
  <c r="D171" i="1"/>
  <c r="D163"/>
  <c r="D101"/>
  <c r="D97"/>
  <c r="D76"/>
  <c r="D73"/>
  <c r="D28"/>
  <c r="D11"/>
  <c r="D194" l="1"/>
  <c r="D147" i="3"/>
  <c r="D150" s="1"/>
  <c r="C147"/>
  <c r="D144"/>
  <c r="D143"/>
  <c r="D142"/>
  <c r="D141"/>
  <c r="D140"/>
  <c r="F86" i="2"/>
  <c r="E86"/>
  <c r="D74"/>
  <c r="D86" s="1"/>
  <c r="D241" i="1"/>
  <c r="D87" i="3"/>
  <c r="D120" s="1"/>
  <c r="F64" i="2"/>
  <c r="E64"/>
  <c r="D64"/>
  <c r="D217" i="1"/>
  <c r="F427" i="2"/>
  <c r="E427"/>
  <c r="D427"/>
  <c r="D754" i="1"/>
  <c r="D132" i="3"/>
  <c r="D138" s="1"/>
  <c r="C132"/>
  <c r="C138" s="1"/>
  <c r="F68" i="2"/>
  <c r="D68"/>
  <c r="E67"/>
  <c r="E68" s="1"/>
  <c r="D237" i="1"/>
  <c r="D234"/>
  <c r="D230"/>
  <c r="D227"/>
  <c r="D224"/>
  <c r="D221"/>
  <c r="D145" i="3" l="1"/>
  <c r="D151" s="1"/>
  <c r="D231" i="1"/>
  <c r="D238" s="1"/>
  <c r="D249" i="3"/>
  <c r="F529" i="2"/>
  <c r="E529"/>
  <c r="D529"/>
  <c r="D1106" i="1"/>
  <c r="F492" i="2"/>
  <c r="E492"/>
  <c r="D492"/>
  <c r="F488"/>
  <c r="E488"/>
  <c r="D488"/>
  <c r="F485"/>
  <c r="E485"/>
  <c r="D485"/>
  <c r="F472"/>
  <c r="E472"/>
  <c r="D472"/>
  <c r="F461"/>
  <c r="D458"/>
  <c r="D457"/>
  <c r="D456"/>
  <c r="D455"/>
  <c r="D451"/>
  <c r="E447"/>
  <c r="E461" s="1"/>
  <c r="D867" i="1"/>
  <c r="D858"/>
  <c r="D847"/>
  <c r="D840"/>
  <c r="D833"/>
  <c r="D808"/>
  <c r="D795"/>
  <c r="D255" i="3"/>
  <c r="D868" i="1" l="1"/>
  <c r="E493" i="2"/>
  <c r="D444"/>
  <c r="D461" s="1"/>
  <c r="D493" s="1"/>
  <c r="F493"/>
  <c r="D921" i="1" l="1"/>
  <c r="E417" i="2" l="1"/>
  <c r="D417"/>
  <c r="F417" l="1"/>
  <c r="D240" i="3" l="1"/>
  <c r="D741" i="1" l="1"/>
  <c r="D243" i="3"/>
  <c r="D252"/>
  <c r="D219"/>
  <c r="D216"/>
  <c r="D750" i="1"/>
  <c r="D747"/>
  <c r="D744"/>
  <c r="F6" i="2"/>
  <c r="E6"/>
  <c r="D6"/>
  <c r="D771" i="1"/>
  <c r="D763"/>
  <c r="D760"/>
  <c r="D757"/>
  <c r="D6" i="3"/>
</calcChain>
</file>

<file path=xl/sharedStrings.xml><?xml version="1.0" encoding="utf-8"?>
<sst xmlns="http://schemas.openxmlformats.org/spreadsheetml/2006/main" count="6970" uniqueCount="3141">
  <si>
    <t>Назва об'єкту</t>
  </si>
  <si>
    <t>ВСЬОГО:</t>
  </si>
  <si>
    <t>Адреса</t>
  </si>
  <si>
    <t>Види робіт</t>
  </si>
  <si>
    <t>Сума, тис. грн. (з трьома дес.знаками)</t>
  </si>
  <si>
    <t>Виконано</t>
  </si>
  <si>
    <t>Х</t>
  </si>
  <si>
    <t>Виконавець робіт/послуг (підрядник)</t>
  </si>
  <si>
    <t>Постачальник</t>
  </si>
  <si>
    <t>Перелік закладів / Адреса</t>
  </si>
  <si>
    <t>Кількість</t>
  </si>
  <si>
    <t>Виконано, тис.грн. (з трьома дес.знаками)</t>
  </si>
  <si>
    <t>Види робіт/послуг (розшифрувати)</t>
  </si>
  <si>
    <t xml:space="preserve">Сума, тис. грн. (з трьома дес.знаками) </t>
  </si>
  <si>
    <t>Заплановано на період з початку року з урахуванням змін</t>
  </si>
  <si>
    <t xml:space="preserve">Заплановано на рік з урахуванням змін
</t>
  </si>
  <si>
    <t xml:space="preserve">Найменування 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</si>
  <si>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</si>
  <si>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</si>
  <si>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з питань культури та охорони  культурної спадщини Миколаївської міської ради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</si>
  <si>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</si>
  <si>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</si>
  <si>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</si>
  <si>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</si>
  <si>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</si>
  <si>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</si>
  <si>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</si>
  <si>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</si>
  <si>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</si>
  <si>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</si>
  <si>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</si>
  <si>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 району Миколаївської міської ради</t>
  </si>
  <si>
    <t>Адміністрація Центрального району Миколаївської міської ради</t>
  </si>
  <si>
    <t>Миколаївська
загальноосвітня школа І-ІІІ ступенів № 52
Миколаївської міської ради Миколаївської області</t>
  </si>
  <si>
    <t>ТОВ ВТЦ "Динамо-Континент"</t>
  </si>
  <si>
    <t>Миколаївська
загальноосвітня школа І-ІІІ ступенів №12
Миколаївської міської ради Миколаївської області</t>
  </si>
  <si>
    <t>ТОВ "Охорона"</t>
  </si>
  <si>
    <t>Миколаївська
загальноосвітня школа І-ІІІ ступенів № 46
Миколаївської міської ради Миколаївської області</t>
  </si>
  <si>
    <t>ТОВ "Безпека Сервіс Південь"</t>
  </si>
  <si>
    <t>ТОВ "Компанія Нікон-Буд"</t>
  </si>
  <si>
    <t>Капітальний ремонт спортивного майданчику ЗОШ №11 по вул. Китобоїв, 3 у м. Миколаєві, в т.ч. проектно-вишукувальні роботи та експертиза</t>
  </si>
  <si>
    <t>ТОВ "Тавріямонолітбуд"</t>
  </si>
  <si>
    <t>м.Миколаїв, вул.Космонавтів, 97</t>
  </si>
  <si>
    <t>Поточний ремонт/заміна вікон</t>
  </si>
  <si>
    <t>КНВП "Тріботехніка"</t>
  </si>
  <si>
    <t xml:space="preserve">м. Миколаїв, вул. 2 Екіпажна, </t>
  </si>
  <si>
    <t>Виготовлення проектно-кошторисної документації</t>
  </si>
  <si>
    <t>ТОВ Нікпожтехсервіс</t>
  </si>
  <si>
    <t>Крісло гінекологічне</t>
  </si>
  <si>
    <t>ФОП Пушня М.К.</t>
  </si>
  <si>
    <t>Набори для сімейного лікаря</t>
  </si>
  <si>
    <t>ТОВ "Медична компанія КМ"</t>
  </si>
  <si>
    <t>Багатофункціональні пристрої (орг.техніка)</t>
  </si>
  <si>
    <t>ФОП Романенко М.В.</t>
  </si>
  <si>
    <t>Комп'ютери</t>
  </si>
  <si>
    <t>ФОП Рудяк В.М.</t>
  </si>
  <si>
    <t xml:space="preserve">м. Миколаїв вул.Привільна,41/1, вул. Привільна 41/3 </t>
  </si>
  <si>
    <t>«Реконструкція приміщення під розміщення сімейної амбулаторії №1 КЗ ММР "ЦПМСД №5" за адресами вул. Привільна, 41/1 та вул. Привільна,41/3 в м. Миколаєві, в тому числі проектно-кошторисна документація та експертиза»</t>
  </si>
  <si>
    <t>Реконструкція</t>
  </si>
  <si>
    <t>ТОВ "Миколаївміськбуд"</t>
  </si>
  <si>
    <t>м.Миколаїв вул. Корабелів, 14-в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</si>
  <si>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</si>
  <si>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                    вул. Чкалова,93</t>
  </si>
  <si>
    <t>«Реконструкція сімейної амбулаторії  №4 по вул. Чкалова,93 центра первинної медико-санітарної допомоги №3 в м.Миколаєві,  у т.ч.  проектні роботи та експертиза»</t>
  </si>
  <si>
    <t>м. Миколаїв, вул. Декабристів, 38-а</t>
  </si>
  <si>
    <t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експертиза.</t>
  </si>
  <si>
    <t>Роботи з демонтажу, переобладнання приміщень, оздоблювальні роботи, влаштування гідроізоляції, встановлення пожежної сигналізації, вентиляції, встановлення системи електроопалення . Придбання супутніх матеріалів, обладнання та устаткування. Коригування проектно-кошторисної документації</t>
  </si>
  <si>
    <t>ТОВ "Антарес-БУД"</t>
  </si>
  <si>
    <t>м.Миколаїв, вул. Театральна, 1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</si>
  <si>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</si>
  <si>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Коригування проектно-кошторисної документації, початок реконструкції палацу культури</t>
  </si>
  <si>
    <t>ПрАТ "БК"Житлопромбуд-8"</t>
  </si>
  <si>
    <t>м.Миколаїв, вул. Дачна, 50</t>
  </si>
  <si>
    <t xml:space="preserve"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 </t>
  </si>
  <si>
    <t>Заміна вікон, 3х зовнішніх дверних блоків, заміна світильників із заміною електрощитів, утеплення стін та гідроізоляція будівлі школи</t>
  </si>
  <si>
    <t>ТОВ "ЖИТЛОРЕМБУД-НІКА"</t>
  </si>
  <si>
    <t>Капітальний ремонт споруди "Водойом" (каскадний басейн) з благоустроєм прилеглої території у БУ  КІК "ДМ "Казка" по вул.Декабристів,38-а в м.Миколаєві, в т.ч. проектно-вишукувальні роботи та експертиза.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</si>
  <si>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</si>
  <si>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в БУ КІК "ДМ "Казка" по вул.Декабристів,38-а в м.Миколаєві, в т.ч. проектно-вишукувальні роботи та експертиза.</t>
  </si>
  <si>
    <t>вул.Спортивна 1/1  м.Миколаїв</t>
  </si>
  <si>
    <t>Капітальний ремонт адміністративної будівлі Центрального міського стадіону</t>
  </si>
  <si>
    <t xml:space="preserve">відновлення стін,  улаштування перегородок, внутрішне опорядження, заміна каналізації, установка насосів та кондиціонерів, монтаж  опалення, монтаж вентиляції, монтаж радіофікації, монтаж телефонізації та відеоспостереження, монтаж обладнання. </t>
  </si>
  <si>
    <t>ТОВ Ді КОР-БУД"</t>
  </si>
  <si>
    <t>Капітальний ремонт роздягальні(В-1) з вбудованою топковою Центрального міського стадіону</t>
  </si>
  <si>
    <t xml:space="preserve">улаштування  підлоги, оздоблювальні роботи, зовнішне оздоблення, фарбування покрівлі , вмонтовання обладнання  в роздягальні  В-1  з  вбудованою топковою </t>
  </si>
  <si>
    <t>вул.Пушкінська 11м.Миколаїв</t>
  </si>
  <si>
    <t xml:space="preserve">Капітальний ремонт системи опалення СДЮШОР з фехтування </t>
  </si>
  <si>
    <t xml:space="preserve"> Ремонт (рестравраційний)-заміна системи опалення будівлі  СДЮЩОР з фехтування, установка автономного опалення</t>
  </si>
  <si>
    <t>Нове будівництво футбольного поля №1 (тренувального)  Центрального міського стадіону по вул.Спортивна 1/1 в м.Миколаєві  у т.ч. проектні роботи та експертиза</t>
  </si>
  <si>
    <t>ТОВ " міленіум Спорт"</t>
  </si>
  <si>
    <t>Всього</t>
  </si>
  <si>
    <t>Адміральська площа вздовж будинку №1, 1-А в м. Миколаєві</t>
  </si>
  <si>
    <t>Поточний ремонт мереж зовнішнього освітлення</t>
  </si>
  <si>
    <t>КП ГДМБ</t>
  </si>
  <si>
    <t xml:space="preserve">Вул.1 Воєнна ріг вул.Потьомкінська в м.Миколаєві              </t>
  </si>
  <si>
    <t>Вул.8 Березня від вул.6 Поперечної до вул.7 Поперечної в м.Миколаєві</t>
  </si>
  <si>
    <t>Вул.Андрієва від вул.Сінна до вул.Погранична в м.Миколаєві</t>
  </si>
  <si>
    <t>Вул. Защука від вул. Рюміна до вул. Пушкінська в м. Миколаєві</t>
  </si>
  <si>
    <t>Вул.Знаменська в м.Миколаєві</t>
  </si>
  <si>
    <t>Вул.Космонавтів від буд.№95 до буд.№97 в м.Миколаєві</t>
  </si>
  <si>
    <t>Вул.Крилова віг пров.1Парниковий в м.Миколаєві</t>
  </si>
  <si>
    <t>Вул.Новозаводська у дворі ж/б№10 в м.Миколаєві</t>
  </si>
  <si>
    <t>Вул.Південна у дворі ж/б №31-Б в м.Миколаєві</t>
  </si>
  <si>
    <t>Вул.Потьомкінська від вул.1 Воєнна до вул.Садова в м.Миколаєві</t>
  </si>
  <si>
    <t>Вул.Рюміна вздовж буд.№2 в м.Миколаєві</t>
  </si>
  <si>
    <t>Вул.Староболгарська від вул.Омеляновича-Павленка до вул.Чижова в м.Миколаєві</t>
  </si>
  <si>
    <t>Вул.Чайковського від ж/б №21 до ж/б №23 в м.Миколаєві</t>
  </si>
  <si>
    <t>Вул.Шкільна від вул.8 Повздовжня до вул.11 Повздовжня в м.Миколаєві</t>
  </si>
  <si>
    <t>Вул.6 Слобідська від вул.Чкалова до вул.Погранична  в м.Миколаєві.</t>
  </si>
  <si>
    <t>Вул.Айвазовського у дворі ж/б №7, 7-А та №2-А по пр.Корабелів в м.Миколаєві</t>
  </si>
  <si>
    <t>Вул.Ген.Карпенка від вул.Крилова до вул.Морехідна в м.Миколаєві</t>
  </si>
  <si>
    <t>Вул.Лягіна від вул.Дунаєва до вул.Чкалова в м.Миколаєві</t>
  </si>
  <si>
    <t>Вул.Набережна від вул.Пушкінської до вул.Артилерійської в м.Миколаєві</t>
  </si>
  <si>
    <t>Вул.Новоодеська вздовж буд.№14 в м.Миколаєві</t>
  </si>
  <si>
    <t>Вул.Пушкінська від пр.Центральний до вул.Потьомкінська в м.Миколаєві</t>
  </si>
  <si>
    <t>Вул.Херсонське шосе вздовж буд.№46 в м.Миколаєві</t>
  </si>
  <si>
    <t>Вул.Чкалова від вул.5 Слобідська до вул.6 Слобідська в м.Миколаєві</t>
  </si>
  <si>
    <t>Вул.Чкалова у дворі ж/б №110,№110-А,№112 в м.Миколаєві</t>
  </si>
  <si>
    <t>Пр.Миру вздовж буд.№48 в м.Миколаєві</t>
  </si>
  <si>
    <t>Пр.Центральний від вул.4 Слобідська до вул.7 Слобідська в м.Миколаєві</t>
  </si>
  <si>
    <t>Пров.3 Прибузький вздовж буд.№7 в м.Миколаєві</t>
  </si>
  <si>
    <t>Технагляд</t>
  </si>
  <si>
    <t>Всього:</t>
  </si>
  <si>
    <t>вул.Чкалова,215-В(п.1,2) м.Миколаєві</t>
  </si>
  <si>
    <t>Пот.рем.ліфта в ж.б.</t>
  </si>
  <si>
    <t>ТОВ"ЦЕНТРЛІФТ"</t>
  </si>
  <si>
    <t>вул.Космонавтів,146-А(п.2) м.Миколаєві</t>
  </si>
  <si>
    <t>вул.Арх.Старова,6-А(п.1) м.Миколаєві</t>
  </si>
  <si>
    <t>вул.Арх.Старова,6-Б(п.1,2) м.Миколаєві</t>
  </si>
  <si>
    <t>пр.Г.України,13-А(п.1) м.Миколаєві</t>
  </si>
  <si>
    <t>вул.11-а Повздовжня,31-А(п.2,п.3) м.Миколаєві</t>
  </si>
  <si>
    <t>вул.Погранична,232(п.1,п.2) м.Миколаєві</t>
  </si>
  <si>
    <t>пр.Г.України,99(п.1,п.3) м.Миколаєві</t>
  </si>
  <si>
    <t>пр.Г.України,15-Б (п.2) в м.Миколаєві</t>
  </si>
  <si>
    <t>пр.Г.України,15-А (п.3) в м.Миколаєві</t>
  </si>
  <si>
    <t>вул.Арх.Старова,4-Б в м.Миколаєві</t>
  </si>
  <si>
    <t>Пот.рем.підїзд. і вікон сход.кліт.в ж.б.</t>
  </si>
  <si>
    <t>ТОВ Стеклосоюз</t>
  </si>
  <si>
    <t>вул.Арх.Старова,8-А в м.Миколаєві</t>
  </si>
  <si>
    <t>вул.Арх.Старова,4-Д в м.Миколаєві</t>
  </si>
  <si>
    <t>вул.Даля,1(між 3,4 флігел.) м.Миколаєві</t>
  </si>
  <si>
    <t>Пот.рем.тепл.мережі до ж.б.</t>
  </si>
  <si>
    <t xml:space="preserve">ФОП Медянцев В.В. </t>
  </si>
  <si>
    <t>вул.Казарського,1/2(2-3 під.) м.Миколаєві</t>
  </si>
  <si>
    <t>Пот.рем.сист.канал.ж.б.</t>
  </si>
  <si>
    <t>пров.Транспортний,2 у м. Миколаїв</t>
  </si>
  <si>
    <t>пот. рем. покрів.ж.б.</t>
  </si>
  <si>
    <t>ТОВ "СмартНикстрой"</t>
  </si>
  <si>
    <t>вул. Космонавтів,138-Б у м. Миколаєві</t>
  </si>
  <si>
    <t>Пот.рем.підїздів.ж.б.</t>
  </si>
  <si>
    <t>ТОВ"СТРОЙ-ТОС"</t>
  </si>
  <si>
    <t>вул.Арх.Старова,4-Г,м.Миколаїв</t>
  </si>
  <si>
    <t>Пот.рем.міжпанельн.стиків ж.б.</t>
  </si>
  <si>
    <t>СП"Альтус-Про"</t>
  </si>
  <si>
    <t>пот. рем. димовентканалів ж/б</t>
  </si>
  <si>
    <t>вул.Погранична,20(п.1) в м. Миколаєві</t>
  </si>
  <si>
    <t>КП"МИКОЛАЇВЛIФТ"</t>
  </si>
  <si>
    <t>вул.Защука,25(п.1) в м.Миколаєві</t>
  </si>
  <si>
    <t>вул.Лазурна,18-А(п.2) в м.Миколаєві</t>
  </si>
  <si>
    <t>вул.Лазурна,18-А(п.1) в м.Миколаєві</t>
  </si>
  <si>
    <t>вул.Погранична,22 (п.4) в м.Миколаєві</t>
  </si>
  <si>
    <t>вул.Крилова,40/1(п.1) в м.Миколаєві</t>
  </si>
  <si>
    <t>вул.Крилова,40(п.2) в м.Миколаєві</t>
  </si>
  <si>
    <t>вул.Крилова,40/1(п.3) в м.Миколаєві</t>
  </si>
  <si>
    <t>вул.Крилова,38/1(п.3) в м.Миколаєві</t>
  </si>
  <si>
    <t>пр.Центральний,166 в м.Миколаєві</t>
  </si>
  <si>
    <t>вул.Крилова,40/1(п.2) в м.Миколаєві</t>
  </si>
  <si>
    <t>пр.Центральний,184 в м.Миколаєві</t>
  </si>
  <si>
    <t>пр.Центральний,16(п.7) в м.Миколаєві</t>
  </si>
  <si>
    <t>пр.Центральний,16 (п.6)в м.Миколаєві</t>
  </si>
  <si>
    <t>вул.В.Морська,6-А в м. Миколаєві</t>
  </si>
  <si>
    <t>вул.Південна,33 2 під. м.Миколаєві</t>
  </si>
  <si>
    <t>Пот.рем.пандусу ж.б.</t>
  </si>
  <si>
    <t>ТОВ "Євроарх"</t>
  </si>
  <si>
    <t>вул.Очаківська,8 2під. м.Миколаєві</t>
  </si>
  <si>
    <t>вул.Миколаївська,26, 1 під. в м.Миколаєві</t>
  </si>
  <si>
    <t>вул.В.Морська,21, 3 під. в м.Миколаєві</t>
  </si>
  <si>
    <t>вул.Веселинівська, 60/4</t>
  </si>
  <si>
    <t>пот. рем.вікон сх.клітин та дв.блоків</t>
  </si>
  <si>
    <t>ПП Стародимов С.В. </t>
  </si>
  <si>
    <t>вул.Матросова,79</t>
  </si>
  <si>
    <t>вул.Ходченко, 58-А</t>
  </si>
  <si>
    <t>вул.Веселинівська,60/1</t>
  </si>
  <si>
    <t>вул.Матросова,75 в м.Мик</t>
  </si>
  <si>
    <t>вул.Д.Яворницького,6 в м.Миколаєві</t>
  </si>
  <si>
    <t>Пот.рем.мережі водовід. в ж.б.</t>
  </si>
  <si>
    <t>ТОВ"МЕГАШТАЛЬ-СТРОЙ"</t>
  </si>
  <si>
    <t>-</t>
  </si>
  <si>
    <t>проектно-кошторисна документація</t>
  </si>
  <si>
    <t>ТОВ "ІНПРОЕКТБУД"</t>
  </si>
  <si>
    <t>ТОВ "ЮЖНИЙ ГОРОД"</t>
  </si>
  <si>
    <t>ТОВ "АБ Масив"</t>
  </si>
  <si>
    <t>ФОП Павлов А.А.</t>
  </si>
  <si>
    <t>ДЕЕЗІТ ММР / Адміральська, 20, м. Миколаїв.</t>
  </si>
  <si>
    <t>м. Миколаїв, вул. Ш.Кобера 13а</t>
  </si>
  <si>
    <t>КУ ММР "Центр підтримки та дозвілля ВПО та ветеранів АТО"  (в т.ч. проектні роботи та експертиза)</t>
  </si>
  <si>
    <t>Капітальний ремонт (в т.ч. проектні роботи та експертиза)</t>
  </si>
  <si>
    <t>вул.1 Лінія 34 а у м.Миколаєві</t>
  </si>
  <si>
    <t xml:space="preserve">Капітальний ремонт бібліотеки-філії №8 Центральної міської бібліотеки ім. М.Л. Кропивницького ЦБС для дорослих за адресою:вул.1 Лінія 34 а у м.Миколаєві, в т.ч. проектно-вишукувальні роботи та експертиза </t>
  </si>
  <si>
    <t xml:space="preserve">Капітальний ремонт, в т.ч. проектно-вишукувальні роботи та експертиза  </t>
  </si>
  <si>
    <t>у мікрорайоні Ялти у м. Миколаєві</t>
  </si>
  <si>
    <t>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</si>
  <si>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Нове будівництво</t>
  </si>
  <si>
    <t>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</si>
  <si>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Капітальний ремонт АПС з ПКД ДНЗ № 117</t>
  </si>
  <si>
    <t>Капітальний ремонт АПС з ПКД ДНЗ №12</t>
  </si>
  <si>
    <t>Капітальний ремонт АПС з ПКД ДНЗ №49</t>
  </si>
  <si>
    <t>Капітальний ремонт АПС з ПКД ДНЗ №52</t>
  </si>
  <si>
    <t>Капітальний ремонт АПС з ПКД ДНЗ №141</t>
  </si>
  <si>
    <t>Капітальний ремонт АПС з ПКД ДНЗ №142</t>
  </si>
  <si>
    <t>Капітальний ремонт АПС з ПКД ДНЗ №148</t>
  </si>
  <si>
    <t xml:space="preserve">м. Миколаїв, вул. Чкалова, 118-А </t>
  </si>
  <si>
    <t>Капітальний ремонт АПС з ПКД ДНЗ №2</t>
  </si>
  <si>
    <t>Капітальний ремонт спортивного майданчику ЗОШ № 15</t>
  </si>
  <si>
    <t>Капітальний ремонт спортивного майданчику ЗОШ № 12</t>
  </si>
  <si>
    <t>Капітальний ремонт з ПКД та експертиза</t>
  </si>
  <si>
    <t>Капітальний ремонт АПС з ПКД ЗОШ №1</t>
  </si>
  <si>
    <t>Капітальний ремонт АПС з ПКД ЗОШ №6</t>
  </si>
  <si>
    <t>Капітальний ремонт АПС з ПКД ЗОШ №12</t>
  </si>
  <si>
    <t>Ф-я ДП "Укрдержбудекспертиза"</t>
  </si>
  <si>
    <t xml:space="preserve">м.Миколаїв, вул. Крилова,12/6 </t>
  </si>
  <si>
    <t>Капітальний ремонт АПС з ПКД ЗОШ №17</t>
  </si>
  <si>
    <t>Капітальний ремонт АПС з ПКД ЗОШ №18</t>
  </si>
  <si>
    <t>Капітальний ремонт АПС з ПКД ЗОШ №20</t>
  </si>
  <si>
    <t>Капітальний ремонт АПС з ПКД ЗОШ №22</t>
  </si>
  <si>
    <t>Капітальний ремонт АПС з ПКД ЗОШ №23</t>
  </si>
  <si>
    <t>Капітальний ремонт АПС з ПКД ЗОШ №28</t>
  </si>
  <si>
    <t>Капітальний ремонт АПС з ПКД ЗОШ №40</t>
  </si>
  <si>
    <t>Капітальний ремонт АПС з ПКД ЗОШ №42</t>
  </si>
  <si>
    <t>Капітальний ремонт АПС з ПКД ЗОШ №45</t>
  </si>
  <si>
    <t>Капітальний ремонт АПС з ПКД ЗОШ №46</t>
  </si>
  <si>
    <t>Капітальний ремонт АПС з ПКД ЗОШ №48</t>
  </si>
  <si>
    <t>Капітальний ремонт АПС з ПКД ЗОШ №50</t>
  </si>
  <si>
    <t>Капітальний ремонт АПС з ПКД ЗОШ №51</t>
  </si>
  <si>
    <t>Капітальний ремонт АПС з ПКД ЗОШ №52</t>
  </si>
  <si>
    <t>Капітальний ремонт АПС з ПКД ЗОШ №53</t>
  </si>
  <si>
    <t>Капітальний ремонт АПС з ПКД ЗОШ №56</t>
  </si>
  <si>
    <t>Капітальний ремонт АПС з ПКД ЗОШ №57</t>
  </si>
  <si>
    <t>Капітальний ремонт АПС з ПКД ЗОШ №60</t>
  </si>
  <si>
    <t>Капітальний ремонт АПС з ПКД Гімназії №4</t>
  </si>
  <si>
    <t>Капітальний ремонт АПС з ПКД ЗОШ №11</t>
  </si>
  <si>
    <t>Капітальний ремонт АПС з ПКД ЗОШ №19</t>
  </si>
  <si>
    <t>Капітальний ремонт АПС з ПКД академії дитячої творчості</t>
  </si>
  <si>
    <t>Капітальний ремонт АПС будиноку дитячої та юнацької творчості Заводського р-ну з ПКД</t>
  </si>
  <si>
    <t>Капітальний ремонт АПС будиноку дитячої та юнацької творчості Інгульського  р-ну з ПКД</t>
  </si>
  <si>
    <t>Капітальний ремонт АПС Палацу творчості учнів з ПКД</t>
  </si>
  <si>
    <t>вул.Робочій,8 в м.Миколаєві</t>
  </si>
  <si>
    <t>Прибудова  ЗОШ №22 по вул.Робочій,8 в м.Миколаєві (нове будівництво), у т.ч. проектно-вишукувальні роботи та експертиза</t>
  </si>
  <si>
    <t>мкр Північний м.Миколаїв</t>
  </si>
  <si>
    <t>вул. Ватутіна, 124 у м. Миколаєві</t>
  </si>
  <si>
    <t>Нове будівництво котельні ЗОШ №29 по вул. Ватутіна, 124 у м. Миколаєві, в т.ч. проектно-вишукувальні роботи та експертиза</t>
  </si>
  <si>
    <t xml:space="preserve"> вул. Генерала Карпенка 40а, у м. Миколаєві</t>
  </si>
  <si>
    <t>Капітальний ремонт системи опалення  та покрівлі  з утепленням фасаду  будівлі  СК "Надія" (СДЮШОР № 4) по вул. Генерала Карпенка 40а, у м. Миколаєві</t>
  </si>
  <si>
    <t>вул.Спортивна, 1/1 в м.Миколаєві</t>
  </si>
  <si>
    <t>Нове будівництво Центру легкої атлетики та ігрових видів спорту за адресою:  вул.Спортивна, 1/1 в м.Миколаєві, в т.ч. проектні роботи та експертиза</t>
  </si>
  <si>
    <t>пр. Героїв України, 4 в м. Миколаєві</t>
  </si>
  <si>
    <t>Нове будівництво борцівського манежу під куполом за адресою: пр. Героїв України, 4 в м. Миколаєві, у т. ч. проектно - вишукувальні роботи та експертиза</t>
  </si>
  <si>
    <t>Херсонське шосе, 112 в м. Миколаєві</t>
  </si>
  <si>
    <t>Нове будівництво  кладовища по Херсонському шосе, 112 в м. Миколаєві І черга, в т.ч. проектно-вишукувальні роботи та експертиза</t>
  </si>
  <si>
    <t>вул. Спортивна, 1/1 в. м. Миколаєві</t>
  </si>
  <si>
    <t>Реконструкція існуючого футбольного поля Центрального міського стадіону по вул. Спортивній, 1/1 в. м. Миколаєві, у т. ч. проектні роботи та експертиза</t>
  </si>
  <si>
    <t>вул.Спаська, 23/1 в м.Миколаєві</t>
  </si>
  <si>
    <t xml:space="preserve">Реконструкція нежитлових приміщень по вул.Спаській, 23/1 в м.Миколаєві під дитячу художню школу, в т.ч. проектно-вишукувальні роботи та експертиза 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</si>
  <si>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</si>
  <si>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БФП лазерний CANON MF237WNE</t>
  </si>
  <si>
    <t>ФОП Новосьолов В.В.</t>
  </si>
  <si>
    <t>Комп'ютерна конфігурація у складі: системного блоку на базі Intel Celeron G3930, Asus H110M-K, HDD 1Tb, DDR4 4Gb, ATX400w, монітору Samsung S22F350FHIXCI, клавіатури A4-tech KR-83, миши Sven RX-111,операційна система Windows 10 Pro OEM</t>
  </si>
  <si>
    <t>Ноутбук ASUS X541UA-GQ1247 з операційною системою Windows Pro 10 64bit 1pk DVD</t>
  </si>
  <si>
    <t>м.Миколаїв</t>
  </si>
  <si>
    <t>Міська система централізованого оповіщення про загрозу або виникнення НС</t>
  </si>
  <si>
    <t>КП ММР "Капітальне будівництво міста Миколаєва"</t>
  </si>
  <si>
    <t>м.Миколаїв, вул.Адміральська, 20</t>
  </si>
  <si>
    <t>Комп'ютер персональний</t>
  </si>
  <si>
    <t>ТОВ "ДІАВЕСТЕНД КОМПЕКСНІ РІШЕННЯ"</t>
  </si>
  <si>
    <t>Вул.Спортивна від вул. Миру до вул.Віктора Скаржинського у приватному секторі Заводського району м.Миколаєва</t>
  </si>
  <si>
    <t>Капітальний ремонт дороги по вул.Спортивна від вул. Миру до вул.Віктора Скаржинського у приватному секторі Заводського району м.Миколаєва</t>
  </si>
  <si>
    <t>Капітальний ремонт дороги</t>
  </si>
  <si>
    <t>Вул.Набережна від будинку №21 до вул.Віктора Скаржинського у приватному секторі Заводського району м.Миколаєва</t>
  </si>
  <si>
    <t>Капітальний ремонт дороги по вул.Набережна від будинку №21 до вул.Віктора Скаржинського у приватному секторі Заводського району м.Миколаєва</t>
  </si>
  <si>
    <t>вул. Тиха від буд. 6 до буд. 34 по вул. Бойченка</t>
  </si>
  <si>
    <t>поточний ремонт зовнішнього освітлення</t>
  </si>
  <si>
    <t>по пров. 2 Троїцька від б. 18 до вул. Троїцька</t>
  </si>
  <si>
    <t>вул. 6 Слобідська 46. 46А</t>
  </si>
  <si>
    <t>кап ремонт дитячого та спортивного майданчику</t>
  </si>
  <si>
    <t>ТОВ "Тринолл"</t>
  </si>
  <si>
    <t>технагляд за капремонтом</t>
  </si>
  <si>
    <t>ФОП Царюк</t>
  </si>
  <si>
    <t>пров. Дорожній</t>
  </si>
  <si>
    <t>капремонт дорожн. покриття по пров. Дорожній</t>
  </si>
  <si>
    <t>технагляд</t>
  </si>
  <si>
    <t>пров. Шевченка</t>
  </si>
  <si>
    <t>капремонт дорожн. Покриття по пров. Шевченка</t>
  </si>
  <si>
    <t>Херсонське шосе через дорогу вуд буд. Кругова № 95</t>
  </si>
  <si>
    <t>вул. Новозаводська по пр. Миру № 72</t>
  </si>
  <si>
    <t>капремонт зупинки громадського транспорту</t>
  </si>
  <si>
    <t>ТОВ "Тефітстайл"</t>
  </si>
  <si>
    <t>просп. Центральний буд. № 295</t>
  </si>
  <si>
    <t>пр. Богоявленський напротив концерт-холу "Юність"</t>
  </si>
  <si>
    <t>пр. Центральний 261. 263. 265</t>
  </si>
  <si>
    <t>капремонт внутрішньоквартального проїзду</t>
  </si>
  <si>
    <t>вул. 2 Лінія</t>
  </si>
  <si>
    <t>капремонт доріг</t>
  </si>
  <si>
    <t>пров. 5 Інгульський від вул. Кругова до вул. 5 Інгульська</t>
  </si>
  <si>
    <t>вул. 5 Інгульська від № 47 до вул. Кругова</t>
  </si>
  <si>
    <t>пров. Першотравневий. Вул. 2 Лінія. Пров. 5 Інгульс від вул. Кругова до вул. 5 Інгульська. Вул. 5 Інгульська від № 47 до вул. Кругова</t>
  </si>
  <si>
    <t>виготовлення ПКД капремонту 4-х доріг</t>
  </si>
  <si>
    <t>Проведення робіт по відновленню асфальтового покриття прибудинкових територій та внутрішньоквартальних проїздів</t>
  </si>
  <si>
    <t>Разом</t>
  </si>
  <si>
    <t>Поточний ремонт зупинок громадського транспорту</t>
  </si>
  <si>
    <t>Поточний ремонт доріг</t>
  </si>
  <si>
    <t>Капітальний ремонт</t>
  </si>
  <si>
    <t>вул. Безіменна,  99, 101</t>
  </si>
  <si>
    <t>відновленню асфальтового покриття прибудинкових територій та внутрішньоквартальних проїздів вул. Безіменна,  99, 101</t>
  </si>
  <si>
    <t>вул.Нікольська,9,9-А у Центральному районі м.Миколаєва</t>
  </si>
  <si>
    <t>Капітальний ремонт дорожнього покриття внутришньквартального проїздів по вул.Нікольська,9,9-А у Центральному районі м.Миколаєва</t>
  </si>
  <si>
    <t>оплата сертифікатів згідно ПКМУ від 13.04.11 №461</t>
  </si>
  <si>
    <t>УК у м.Миколаїв / 22012504</t>
  </si>
  <si>
    <t>вул. Майстерська від вул. 3 Воєнна до вул. 6 Воєнна у Центральному районі м. Миколаєва</t>
  </si>
  <si>
    <t>Капітальний ремонт дороги приватного сектору вул. Майстерська від вул. 3 Воєнна до вул. 6 Воєнна у Центральному районі м. Миколаєва</t>
  </si>
  <si>
    <t>вул. 6 Воєнна   від вул. 1 Екіпажна до вул. Котельна у Центральному районі м. Миколаєва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</si>
  <si>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</si>
  <si>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>вул.Рекордна від буд.1 до вул. Урожайна у Центральному районі м. Миколаєва</t>
  </si>
  <si>
    <t>Капітальний ремонт дороги приватного сектору по вул.Рекордна від буд.1 до вул. Урожайна у Центральному районі м. Миколаєва</t>
  </si>
  <si>
    <t>вул. Західна у Центральному районі м. Миколаєва</t>
  </si>
  <si>
    <t>Капітальний ремонт дороги приватного сектору по вул. Західна у Центральному районі м. Миколаєва</t>
  </si>
  <si>
    <t>вул. Словянська від буд. №55 до пров. Військового  у Центральному районі м. Миколаєва</t>
  </si>
  <si>
    <t>Капітальний ремонт дороги приватного сектору по вул. Словянська від буд. №55 до пров. Військового  у Центральному районі м. Миколаєва</t>
  </si>
  <si>
    <t>пров.Матроському у Ц.р-ні</t>
  </si>
  <si>
    <t>Капітальний ремонт дороги приватного сектору по пров.Матроському у Ц.р-ні</t>
  </si>
  <si>
    <t>УК у м.Миколаїв / 22012500</t>
  </si>
  <si>
    <t>пров.Чумацькому  у Ц.р-ні</t>
  </si>
  <si>
    <t>Капітальний ремонт дороги приватного сектору по пров.Чумацькому  у Ц.р-ні</t>
  </si>
  <si>
    <t>вул. Цілинна від буд. №35 до вул. Сергія Цвєтка у Центральному районі м. Миколаєва</t>
  </si>
  <si>
    <t>Капітального ремонту дороги приватного сектору по вул. Цілинна від буд. №35 до вул. Сергія Цвєтка у Центральному районі м. Миколаєва</t>
  </si>
  <si>
    <t>вул. 10 Воєнна від вул. 2 Екіпажна до вул. Константинівська у приватному секторі Центрального району м.Миколаєва</t>
  </si>
  <si>
    <t>Капітальний ремонт дорожнього покриття по вул. 10 Воєнна від вул. 2 Екіпажна до вул. Константинівська у приватному секторі Центрального району м.Миколаєва</t>
  </si>
  <si>
    <t xml:space="preserve"> вул. Вишнева у Центральному районі м.Миколаєва</t>
  </si>
  <si>
    <t>Капітальний ремонт дороги приватного сектору по вул. Вишнева у Центральному районі м.Миколаєва</t>
  </si>
  <si>
    <t>Виконавчий комітет Миколаївської міської ради</t>
  </si>
  <si>
    <t>Департамент праці та соціального захисту населення Миколаївської міської ради</t>
  </si>
  <si>
    <t>вул. Адміральська,20</t>
  </si>
  <si>
    <t>адмінбудівля</t>
  </si>
  <si>
    <t>Управління з питань культури та охорони культурної спадщини Миколаївської міської ради</t>
  </si>
  <si>
    <t>Управління земельних ресурсів Миколаївської міської ради</t>
  </si>
  <si>
    <t>пр. Богоявленський, 307</t>
  </si>
  <si>
    <t>Поточний ремонт дитячих та спортивних майданчиків</t>
  </si>
  <si>
    <t>мкр. Богоявленський (за ТЦ "Таврія-В")</t>
  </si>
  <si>
    <t>вул. Приозерна (мкр. Причепівка)</t>
  </si>
  <si>
    <t>пр. Богоявленський, 334</t>
  </si>
  <si>
    <t>Поточний ремонт внутрішньоквартальних проїздів</t>
  </si>
  <si>
    <t>вул. Райдужна, 61</t>
  </si>
  <si>
    <t>вул. Океанівська, 28а</t>
  </si>
  <si>
    <t>вул. Океанівська, 56, 56а</t>
  </si>
  <si>
    <t>вул. Рибна, 1/2</t>
  </si>
  <si>
    <t>пр. Богоявленський вздовж лікарні</t>
  </si>
  <si>
    <t>Поточний ремонт тротуарів</t>
  </si>
  <si>
    <t>вул. Національної гвардії від вул. Новобудівної до вул. О. Вишні</t>
  </si>
  <si>
    <t>вул. Новобудівна</t>
  </si>
  <si>
    <t>Поточний ремонт дренажних, водовідвідних споруд</t>
  </si>
  <si>
    <t>пр. Богоявленський, 314/2</t>
  </si>
  <si>
    <t>Поточний ремонт контейнерних майданчиків</t>
  </si>
  <si>
    <t>пр. Богоявленський, 285</t>
  </si>
  <si>
    <t>Поточний ремонт МАФ</t>
  </si>
  <si>
    <t>пр. Богоявленському вздовж лікарні</t>
  </si>
  <si>
    <t>вул. Пшеницина від пр. Богоявленського до лісу</t>
  </si>
  <si>
    <t>вул. Волгоградська</t>
  </si>
  <si>
    <t>вул. Рильського від вул. Станіславського до вул. О. Вишні</t>
  </si>
  <si>
    <t>пров. Колективний від вул. 295-ї Стрілецької дивізії до вул. І. Франка</t>
  </si>
  <si>
    <t>вул. Уральська</t>
  </si>
  <si>
    <t>вул. Волкова та вул. Сімферопольська</t>
  </si>
  <si>
    <t>вул. Торгова, 210-216</t>
  </si>
  <si>
    <t>пров. Осінній</t>
  </si>
  <si>
    <t>вул. Кобзарська</t>
  </si>
  <si>
    <t>Виконавчий комітет  Миколаївської міської ради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</si>
  <si>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</si>
  <si>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</si>
  <si>
    <t>вул. Океанівська, 28</t>
  </si>
  <si>
    <t>Капітальний ремонт внутрішньоквартальних проїздів</t>
  </si>
  <si>
    <t>вул. Попеля, 162, 170</t>
  </si>
  <si>
    <t>пр. Богоявленський, 305, 307, вул. Новобудівна, 9</t>
  </si>
  <si>
    <t>вул. Ольжича, 3-д вздовж вул. Айвазовського, 5-а та ЗОШ №1</t>
  </si>
  <si>
    <t>вул. 295 Стрілецької дивізії вздовж будинків №91-а, 91-б, 91-в</t>
  </si>
  <si>
    <t>ТОВ "МАКРОМИР-ПРОЕКТ" (ПКД)</t>
  </si>
  <si>
    <t>вул. Океанівська, 18, 18/1, 18/2, 20, 20/1</t>
  </si>
  <si>
    <t>пр. Корабелів вздовж ЗОШ №54 до ЗОШ №1</t>
  </si>
  <si>
    <t>пр. Богоявленський, 320, 324, 326</t>
  </si>
  <si>
    <t>вул. Знаменська, 35-43</t>
  </si>
  <si>
    <t>Капітальний ремонт тротуарів</t>
  </si>
  <si>
    <t>вул. 2, 9, 10, 11, 12 Козацька, вул. Воїнська дорога</t>
  </si>
  <si>
    <t>Капітальний ремонт мереж зовнішнього освітлення</t>
  </si>
  <si>
    <t>ТОВ "Светлолюкс-Электромонтаж"</t>
  </si>
  <si>
    <t>вул. Айвазовського та пр. Корабелів від вул. Айвазовського до профілакторію "Знання"</t>
  </si>
  <si>
    <t>вул. Ліванова</t>
  </si>
  <si>
    <t>ТОВ "Миколаївавтодор"</t>
  </si>
  <si>
    <t>вул. Єсеніна від №77 до вул. Фруктової</t>
  </si>
  <si>
    <t xml:space="preserve">Капітальний ремонт дороги </t>
  </si>
  <si>
    <t>вул. Галицинівська</t>
  </si>
  <si>
    <t>пров. 2-й Братський</t>
  </si>
  <si>
    <t>вул. Рибна від вул. Янтарної до вул. Торгової</t>
  </si>
  <si>
    <t>Благоустрій території та улаштування скверу в районі будинків по вул. О.Ольжича (Ленінградська), 1-а, 1-б, 1-в до вул. Айвазовського (нове будівництво), у т.ч. коригування проекту та експертиза</t>
  </si>
  <si>
    <t>Будівництво інших об’єктів соціальної та виробничої інфраструктури комунальної власності</t>
  </si>
  <si>
    <t>Покажчики з найменуванням вулиць</t>
  </si>
  <si>
    <t>503 шт.</t>
  </si>
  <si>
    <t>ФОП Петрушков</t>
  </si>
  <si>
    <t>Лавки</t>
  </si>
  <si>
    <t>40 од.</t>
  </si>
  <si>
    <t>Вул.Шосейна,46 у Заводському районі у м.Миколаєві</t>
  </si>
  <si>
    <t>Поточний ремонт спортивного та дитячого  майданчиків по вул.Шосейна,46 у Заводському районі у м.Миколаєві</t>
  </si>
  <si>
    <t>Технічний нагляд</t>
  </si>
  <si>
    <t>Вул.Кузнецька,58, 58-А у Заводському районі у м.Миколаєві</t>
  </si>
  <si>
    <t>Поточний ремонт спортивного та дитячого  майданчиків по вул.Кузнецька,58, 58-А у Заводському районі у м.Миколаєві</t>
  </si>
  <si>
    <t>Вул.Крилова, 11/1,13/1 в Заводському районі у м.Миколаєві</t>
  </si>
  <si>
    <t>Поточний ремонт дитячого спортивно-ігрового майданчика по вул.Крилова, 11/1,13/1 в Заводському районі у м.Миколаєві</t>
  </si>
  <si>
    <t>Вул.Г.Карпенка,37 та Крилова,3Б в Заводському районі у м.Миколаєві</t>
  </si>
  <si>
    <t>Поточний ремонт дитячого спортивно-ігрового майданчика по вул.Г.Карпенка,37 та Крилова,3Б в Заводському районі у м.Миколаєві</t>
  </si>
  <si>
    <t>Поточний ремонт  дитячого ігрового  майданчику по вул.Крилова,38,40,40/1 у Заводському районі  м.Миколаєва</t>
  </si>
  <si>
    <t>Вул.Сидорчука,25 у Заводському районі  м.Миколаєва</t>
  </si>
  <si>
    <t>Поточний ремонт  дитячого ігрового  майданчику по вул.Сидорчука,25 у Заводському районі  м.Миколаєва</t>
  </si>
  <si>
    <t>Вул.Крилова,15 у Заводському районі  м.Миколаєва</t>
  </si>
  <si>
    <t>Поточний ремонт  дитячого ігрового  майданчику по вул.Крилова,15 у Заводському районі  м.Миколаєва</t>
  </si>
  <si>
    <t>ФОП Дейнеко Іван Вікторович</t>
  </si>
  <si>
    <t>Вул.4 Слобідська,105 у Заводському районі  м.Миколаєва</t>
  </si>
  <si>
    <t>Поточний ремонт  дитячого ігрового  майданчику по вул.4 Слобідська,105 у Заводському районі  м.Миколаєва</t>
  </si>
  <si>
    <t>Вул.Курортна,3 у Заводському районі  м.Миколаєва</t>
  </si>
  <si>
    <t>Поточний ремонт  дитячого ігрового  майданчику по вул.Курортна,3 у Заводському районі  м.Миколаєва</t>
  </si>
  <si>
    <t>Вул.Г.Карпенко,4,6 у Заводському районі  м.Миколаєва</t>
  </si>
  <si>
    <t>Поточний ремонт  дитячого ігрового  майданчику по вул.Г.Карпенко,4,6 у Заводському районі  м.Миколаєва</t>
  </si>
  <si>
    <t>Поточний ремонт внутрішньоквартальних проїздів вздовж будинків № 9-А, 9-Б по вул. Лазурна у Заводському районі м.Миколаєва</t>
  </si>
  <si>
    <t>ТОВ "Миколаївавтодор" (№36954743)</t>
  </si>
  <si>
    <t>Поточний ремонт внутрішньоквартального проїзду вздовж будинку № 8-Б по вул.Київська у Заводському районі м.Миколаєва</t>
  </si>
  <si>
    <t>Поточний ремонтвнутрішньоквартадьного проїзду вздовж будинку № 82 по вул.Біла у Заводському районі м.Миколаєва</t>
  </si>
  <si>
    <t>Поточний ремонт тротуару прибудинкової території навпроти будинків по вул.Крилова,19б,19в в Заводському районі м.Миколаєва</t>
  </si>
  <si>
    <t>Вул.3-а Слобідська від вул.Погранична до буд.по вул.3-а Слобідська 107 (непарна сторона) у приватному секторі Заводського району м.Миколаєва</t>
  </si>
  <si>
    <t>Поточний ремонт тротуару прибудинкової теріторії по вул.3-а Слобідська від вул.Погранична до буд.по вул.3-а Слобідська 107 (непарна сторона) у приватному секторі Заводського району м.Миколаєва</t>
  </si>
  <si>
    <t>Вул.Чкалова від вул.2-га Слобідська до буд.по вул.Чкалова 115 (непарна сторона) у приватному секторі Заводського району м.Миколаєва</t>
  </si>
  <si>
    <t>Поточний ремонт тротуару прибудинкової теріторії по вул.Чкалова від вул.2-га Слобідська до буд.по вул.Чкалова 115 (непарна сторона) у приватному секторі Заводського району м.Миколаєва</t>
  </si>
  <si>
    <t>Вул. Лазурна,24 в Заводському районі м.Миколаєва</t>
  </si>
  <si>
    <t>Поточний ремонт внутрішньоквартального тротуару по вул. Лазурна,24 в Заводському районі м.Миколаєва</t>
  </si>
  <si>
    <t>ФОП Царюк С.В.</t>
  </si>
  <si>
    <t>Поточний ремонт внутрішньоквартального тротуару по вул. Леваневців,25/1 в Заводському районі м.Миколаєва</t>
  </si>
  <si>
    <t>Поточний ремонт тротуару по вул.Біла від вул.Генерала Карпенка до будинку № 58 у приватному секторі Заводського району м.Миколаєва</t>
  </si>
  <si>
    <t>ТОВ "Дорбудсервіс" (№41121296)</t>
  </si>
  <si>
    <t>ФОП Дейнеко Іван Вікторович (№2989513713)</t>
  </si>
  <si>
    <t>Поточний ремонт тротуару вздовж будинку № 5 по вул.Дачна у  Заводському районі м.Миколаєва</t>
  </si>
  <si>
    <t>Поточний ремонт тротуару по вул.Курортна до будинку № 5 у  Заводському районі м.Миколаєва</t>
  </si>
  <si>
    <t>Поточний ремонт внутрішньоквартального тротуару по вул.Крилова, 2,4 у  Заводському районі м.Миколаєва</t>
  </si>
  <si>
    <t>ФОП Царюк С.В. (№2231000227)</t>
  </si>
  <si>
    <t>Поточний ремонт тротуару по вул.Дмитрієва від вул.Даля до вул.Левадівська (непарна сторона) у приватному секторі Заводського району м.Миколаєва</t>
  </si>
  <si>
    <t>Поточний ремонт внутрішньоквартального тротуару по вул.Шосейна,83  Заводського району м.Миколаєва</t>
  </si>
  <si>
    <t>Пр.Центральний,4-А у Заводському районі м.Миколаєва</t>
  </si>
  <si>
    <t>Поточний ремонт майданчика під контейнери для ТПВ по пр.Центральний,4-А у Заводському районі м.Миколаєва</t>
  </si>
  <si>
    <t>Вул.Наваринська поблизу житлового будинку № 15</t>
  </si>
  <si>
    <t>Благоустрій зони відпочинку по вул.Наваринська поблизу житлового будинку № 15</t>
  </si>
  <si>
    <t>Виготовлення ПКД</t>
  </si>
  <si>
    <t xml:space="preserve">ФОП Ваховський Максим Олегович </t>
  </si>
  <si>
    <t>Вул.Біла поблизу житлового будинку № 65</t>
  </si>
  <si>
    <t>Благоустрій зони відпочинку по вул.Біла поблизу житлового будинку № 65</t>
  </si>
  <si>
    <t>Вул.Г.Карпенка ріг вул.Білої</t>
  </si>
  <si>
    <t>Благоустрій скверу по вул.Г.Карпенка ріг вул.Білої</t>
  </si>
  <si>
    <t>Вул. Покровська вздовж будинків від № 2 до № 8 в мкр. Велика Корениха в Заводському районі м.Миколаєва</t>
  </si>
  <si>
    <t>Поточний ркемонт мереж зовнішнього освітлення по вул. Покровська вздовж будинків від № 2 до № 8 в мкр. Велика Корениха в Заводському районі м.Миколаєва</t>
  </si>
  <si>
    <t>Вул.Ольвійська в мкр.Велика Корениха в Заводському районі м.Миколаєва</t>
  </si>
  <si>
    <t>Поточний ремонт мереж зовнішнього освітлення по вул.Ольвійська в мкр.Велика Корениха в Заводському районі м.Миколаєва</t>
  </si>
  <si>
    <t xml:space="preserve">Поточний ремонт мереж зовнішнього освітлення </t>
  </si>
  <si>
    <t>Поточний ремонт дорожнього покриття по вул.2-а Слобідська від вул.Погранична до вул.Кузнецька у Заводському районі м.Миколаєва</t>
  </si>
  <si>
    <t>Поточний ремонт дорожнього покриття по вул.3-а Слобідська від вул.Погранична до вул.Чкалова у Заводському районі м.Миколаєва</t>
  </si>
  <si>
    <t>Поточний ремонт дорожнього покриття по вул.4-а Слобідська від вул.Млинна до вул.Чкалова у Заводському районі м.Миколаєва</t>
  </si>
  <si>
    <t>Поточний ремонт дорожнього покриття по вул.5-а Слобідська від вул.Погранична до вул.Кузнецька у Заводському районі м.Миколаєва</t>
  </si>
  <si>
    <t xml:space="preserve">ТОВ "ДОРБУДСЕРВІС" </t>
  </si>
  <si>
    <t>Авторський нагляд</t>
  </si>
  <si>
    <t>ФОП Ваховський Максим Олегович</t>
  </si>
  <si>
    <t xml:space="preserve">ФОП Царюк С.В. </t>
  </si>
  <si>
    <t>Вул. Антична від вул. Покровська до будинку № 8 у приватному секторі Заводського району м.Миколаєва</t>
  </si>
  <si>
    <t>Проектно-кошторисна документація по об’єкту "Капітальний ремонт дороги по вул. Антична від вул. Покровська до будинку № 8 у приватному секторі Заводського району м.Миколаєва"</t>
  </si>
  <si>
    <t>Проектно-кошторисна документація</t>
  </si>
  <si>
    <t>Лавка зі спинкою</t>
  </si>
  <si>
    <t>35 шт.</t>
  </si>
  <si>
    <t>ФОП Хіврич В.Г.</t>
  </si>
  <si>
    <t>Поточний ремонт дитячого майданчику по пр. Богоявленський, 307 у Корабельному районі м. Миколаєва</t>
  </si>
  <si>
    <t>вул. Приміська ріг, 25 вул. Польової</t>
  </si>
  <si>
    <t>Поточний ремонт дитячого майданчику по вул. Приміська, 25 у Корабельному районі м. Миколаєва</t>
  </si>
  <si>
    <t>Поточний ремонт дитячого майданчику у мкрн. Богоявленський Корабельного району м. Миколаєва</t>
  </si>
  <si>
    <t>Поточний ремонт дитячого майданчику по вул. Приозерна у Корабельному районі м. Миколаєва</t>
  </si>
  <si>
    <t xml:space="preserve">пр. Богоявленський, 326 </t>
  </si>
  <si>
    <t>Поточний ремонт дитячого майданчику по пр. Богоявленський, 326 у Корабельному районі м. Миколаєва</t>
  </si>
  <si>
    <t>вул. Лиманська на перетині з вул. Генерала Шепетова</t>
  </si>
  <si>
    <t>Поточний ремонт внутрішньоквартального проїзду по проспекту Богоявленський буд. 334 у Корабельному районі м. Миколаєва</t>
  </si>
  <si>
    <t>Поточний ремонт внутрішньоквартального проїзду по вул. Райдужній, 61 у Корабельному районі м. Миколаєва</t>
  </si>
  <si>
    <t>Поточний ремонт внутрішньоквартального проїзду по вул. Океанівська, 28а (ЖЕК №24) у Корабельному районі м. Миколаєва</t>
  </si>
  <si>
    <t>Поточний ремонт внутрішньоквартального проїзду по вул. Океанівська, 56, 56а у Корабельному районі м. Миколаєва</t>
  </si>
  <si>
    <t>Поточний ремонт внутрішньоквартального проїзду по вул. Рибній, 1/2 у Корабельному районі м. Миколаєва</t>
  </si>
  <si>
    <t>вул. Національної Гвардії від вул. Новобудівної до вул. Остапа Вишні</t>
  </si>
  <si>
    <t>вул. Новобудівна, 1</t>
  </si>
  <si>
    <t>Поточний ремонт зливової каналізації за адресою вул. Новобудівна, 1 у Корабельному районі м. Миколаєва</t>
  </si>
  <si>
    <t>пр. Богоявленський, 298 і 302</t>
  </si>
  <si>
    <t>Поточний ремонт зливової каналізації в районі будинків №298 і 302 по пр. Богоявленському у Корабельному районі м. Миколаєва</t>
  </si>
  <si>
    <t>вул. Торгова, 72</t>
  </si>
  <si>
    <t>Поточний ремонт зливової каналізації за адресою вул. Торгова, 72 у Корабельному районі м. Миколаєва</t>
  </si>
  <si>
    <t>пр. Богоявленський, 415 (ріг вул. Л. Українки)</t>
  </si>
  <si>
    <t>Поточний ремонт зливової каналізації за адресою пр. Богоявленський, 415 у Корабельному районі м. Миколаєва</t>
  </si>
  <si>
    <t>Заводська площа, 1</t>
  </si>
  <si>
    <t>Поточний ремонт зупинного комплекса "Завод Океан" за адресою: Заводська площа, 1 у Корабельному районі м. Миколаєва</t>
  </si>
  <si>
    <t>Поточний ремонт зупинок</t>
  </si>
  <si>
    <t>вул. Оранжерейна</t>
  </si>
  <si>
    <t>Поточний ремонт зупинки громадського транспорту по вул. Оранжерейта у Корабельному районі м. Миколаєва</t>
  </si>
  <si>
    <t>Поточний ремонт контейнерного майданчика по пр. Богоявленський, 314/2 у Корабельному районі м. Миколаєва</t>
  </si>
  <si>
    <t>Поточний ремонт контейнерного майданчика по пр. Богоявленський, 285 у Корабельному районі м. Миколаєва</t>
  </si>
  <si>
    <t>вул. Океанівська, 56а</t>
  </si>
  <si>
    <t>Поточний ремонт контейнерного майданчика по вул. Океанівська, 56а у Корабельному районі м. Миколаєва</t>
  </si>
  <si>
    <t>вул. Океанівська, 54а</t>
  </si>
  <si>
    <t>Поточний ремонт контейнерного майданчика по вул. Океанівська, 54-а у Корабельному районі м. Миколаєва</t>
  </si>
  <si>
    <t>Поточний ремонт контейнерного майданчика по вул. Океанівська, 28а у Корабельному районі м. Миколаєва</t>
  </si>
  <si>
    <t>територія Корабельного району</t>
  </si>
  <si>
    <t>вул.  Райдужна, 61</t>
  </si>
  <si>
    <t>Поточний ремонт дитячого майданчика (огорожі) по вул. Райдужна, 61 у Корабельному районі м. Миколаєва</t>
  </si>
  <si>
    <t>Поточний ремонт дорожнього огородженя по пр. Богоявленський від вул. Океанівська до вул. Самойловича (східна сторона) у Корабельному районі м. Миколаєва</t>
  </si>
  <si>
    <t>пр. Богоявленський</t>
  </si>
  <si>
    <t>Поточний ремонт мереж вуличного освітлення по вул. Пшеницина від просп. Богоявленського до лісу</t>
  </si>
  <si>
    <t>Поточний ремонт вуличного освітлення вул. Волгоградська</t>
  </si>
  <si>
    <t>Поточний ремонт мереж вуличного освітлення вул. Рильського від вул. Станіславського до вул. О. Вишні</t>
  </si>
  <si>
    <t>Поточний ремонт мереж вуличного освітлення по пров. Колективний від вул. 295-ї Стрілецької дивізії до вул. І. Франка</t>
  </si>
  <si>
    <t xml:space="preserve">вул. Приозерна, 126 </t>
  </si>
  <si>
    <t>Поточний ремонт мереж вуличного освітлення по вул. Приозерна від №126 до Об’їздної дороги у Корабельному районі м. Миколаєва</t>
  </si>
  <si>
    <t>Поточний ремонт мереж вуличного освітлення по вул. Уральська у Корабельному районі м. Миколаєва</t>
  </si>
  <si>
    <t>Поточний ремонт мереж вуличного освітлення по вул. Волкова, вул. Сімферопольська</t>
  </si>
  <si>
    <t>Поточний ремонт мереж вуличного освітлення по вул. Торгова у Корабельному районі м. Миколаєва</t>
  </si>
  <si>
    <t>Поточний ремонт мереж вуличного освітлення по пров. Осінній у Корабельному районі м. Миколаєва</t>
  </si>
  <si>
    <t>вул. Попеля, 137-147 та вул. О. Ольжича (непарна сторона)</t>
  </si>
  <si>
    <t>Поточний ремонт мереж вуличного освітлення по вул. Попеля, 137-147 та вул. О. Ольжича (непарна сторона) у Корабельному районі м. Миколаєва</t>
  </si>
  <si>
    <t>вул. Г. Сагайдачного, 121-269</t>
  </si>
  <si>
    <t>Поточний ремонт дорожнього одягу дороги по вул. Гетьмана Сагайдачного від буд.№121 до буд.№269 у Корабельному районі м. Миколаєва</t>
  </si>
  <si>
    <t>вул. Ольшанців від пр. Богоявленського до Об’їзної дороги</t>
  </si>
  <si>
    <t>Поточний ремонт дорожнього одягу дороги по вул. Ольшанців від пр. Богоявленського до Об’їзної дороги у Корабельному районі м. Миколаєва</t>
  </si>
  <si>
    <t>пров. 1-й Шосейний до пров. Шосейний</t>
  </si>
  <si>
    <t>Поточний ремонт дорожнього одягу дороги перехрестя від пров. 1-й Шосейний до пров. Шосейний у Корабельному районі м. Миколаєва</t>
  </si>
  <si>
    <t>вул. Рибна від вул. Самойловича до міні-стадіону</t>
  </si>
  <si>
    <t>Поточний ремонт дороги по вул. Рибній від вул. Самойловича до міні-стадіону у Корабельному районі м. Миколаєва</t>
  </si>
  <si>
    <t>Поточний ремонт дороги по вул. Кобзарська від вул. Гетьмана Мазепи до проспекту Богоявленського у Корабельному районі м. Миколаєва</t>
  </si>
  <si>
    <t>ТОВ "МОНОЛИТ МК"</t>
  </si>
  <si>
    <t>ФОП Королюк М.А. (технічний нагляд)</t>
  </si>
  <si>
    <t>ФОП Стеценко О.М.</t>
  </si>
  <si>
    <t>ТОВ "Укрспецоборудование"</t>
  </si>
  <si>
    <t>ФОП Петрушков А.Є.</t>
  </si>
  <si>
    <t>ФОП Дейнеко І.В. (технічний нагляд)</t>
  </si>
  <si>
    <t>Капітальний ремонт спортивно-кінологічного майданчика по вул. Новобудівній у Корабельному районі м. Миколаєва</t>
  </si>
  <si>
    <t>Капітальний ремонт ігрових та спортивних майданчиків</t>
  </si>
  <si>
    <t>ФОП Ваховський М.О. (ПКД)</t>
  </si>
  <si>
    <t>Капітальний ремонт внутрішньоквартальних проїздів по вул. Океанівська, 28</t>
  </si>
  <si>
    <t>ФОП Гурко А.М.</t>
  </si>
  <si>
    <t>Капітальний ремонт внутрішньоквартальних проїздів по вул. Попеля, 162, 170 у Корабельному районі м. Миколаєва</t>
  </si>
  <si>
    <t>Капітальний ремонт внутрішньоквартальних проїздів по пр. Богоявленському, 305, 307, вул. Новобудівний, 9</t>
  </si>
  <si>
    <t>Капітальний ремонт внутрішньоквартальних проїздів від будинку по вул. Олега Ольжича, 3-д вздовж будинку по вул. Айвазовського, 5-а та ЗОШ №1</t>
  </si>
  <si>
    <t>Капітальний ремонт внутрішньоквартальних проїзду по вул. 295 Стрілецької дивізії вздовж будинків №91-а, 91-б, 91-в</t>
  </si>
  <si>
    <t>Капітальний ремонт внутрішньоквартальних проїздів по вул. Океанівській, 18, 18/1, 18/2, 20, 20/1 і пр. Богоявленському, 317, 319</t>
  </si>
  <si>
    <t>Капітальний ремонт внутрішньоквартальних проїздів по пр. Корабелів вздовж ЗОШ №54 до ЗОШ №1</t>
  </si>
  <si>
    <t>Капітальний ремонт внутрішньоквартальних проїзду по пр. Богоявленському, 320, 324, 326</t>
  </si>
  <si>
    <t>Капітальний ремонт дорожнього одягу міжквартального проїзду по вул. Знаменській від буд. №35 до буд. №43</t>
  </si>
  <si>
    <t>пр. Богоявленський, 332</t>
  </si>
  <si>
    <t>Капітальний ремонт тротуарної частини по пр. Богоявленському від №332 до вул. Новобудівної у Корабельному районі м. Миколаєва</t>
  </si>
  <si>
    <t>ФОП Озейчук С.М.</t>
  </si>
  <si>
    <t xml:space="preserve">вул. Попеля, 162, 170 </t>
  </si>
  <si>
    <t>Капітальний ремонт тротуару по вул. Попеля, 162, 170 у Корабельному районі м. Миколаєва</t>
  </si>
  <si>
    <t>Капітальний ремонт зовнішніх ліній електроосвітлення по вул. 2-а Козацька, вул. 9-а Козацька, вул. 10-а Козацька, вул. 11-а Козацька, вул. 12-а Козацька, вул. Воїнська дорога</t>
  </si>
  <si>
    <t>вул. Приміська</t>
  </si>
  <si>
    <t>Капітальний ремонт мереж зовнішнього освітлення по вул. Приміській у Корабельному районі м. Миколаєва</t>
  </si>
  <si>
    <t xml:space="preserve">Капітальний ремонт мереж зовнішнього освітлення по вул. Айвазовського та пр. Корабелів від вул. Айвазовського до профілакторію "Знання"  у Корабельному районі м. Миколаєва </t>
  </si>
  <si>
    <t>ТОВ "Светлолюкс-Электромонтаж" (ПКД)</t>
  </si>
  <si>
    <t>Капітальний ремонт дороги приватного сектору по пров. Ліванова</t>
  </si>
  <si>
    <t>вул. Металургів від вул. Леваневського до вул. Львівської</t>
  </si>
  <si>
    <t>Капітальний ремонт дорожнього одягу дороги по вул. Металургів від вул. Леваневського до вул. Львівської в м. Миколаєві</t>
  </si>
  <si>
    <t>пров. М. Рибальченко від вул. Кобзарської до №1</t>
  </si>
  <si>
    <t xml:space="preserve">пров. Шосейний від пр. Богоявленського до пров. 1-й Шосейний </t>
  </si>
  <si>
    <t>Капітальний ремонт дорожнього покриття приватного сектору по пров. Шосейному від пр. Богоявленського до пров. 1-й Шосейний у Корабельному районі м. Миколаєва</t>
  </si>
  <si>
    <t>вул. Ударна від вул. Родинної до вул. Гагаріна</t>
  </si>
  <si>
    <t>Капітальний ремонт дорожнього одягу дороги по вулиці Ударна від вул. Родинної до вул. Гагаріна в м. Миколаєві</t>
  </si>
  <si>
    <t>ТОВ "Кайсер"</t>
  </si>
  <si>
    <t>пров. Широкий</t>
  </si>
  <si>
    <t>Капітальний ремонт дорожнього покриття по провулку Широкому в приватному секторі житлової забудови Корабельного району м. Миколаєва</t>
  </si>
  <si>
    <t>ТОВ "ВІТТАР" (ПКД)</t>
  </si>
  <si>
    <t xml:space="preserve">вул. Приозерна від Об'їзної дороги до буд. №178 </t>
  </si>
  <si>
    <t>Капітальний ремонт дорожнього покриття по вул. Приозерній від Об'їзної дороги до буд. №178 в приватному секторі житлової забудови Корабельного району м. Миколаєва</t>
  </si>
  <si>
    <t xml:space="preserve">вул. Приозерна від пр. Богоявленського до вул. Академіка Рильського </t>
  </si>
  <si>
    <t>Капітальний ремонт дорожнього покриття по вул. Приозерній від пр. Богоявленського до вул. Академіка Рильського в приватному секторі житлової забудови Корабельного району м. Миколаєва</t>
  </si>
  <si>
    <t>Територія Корабельного району</t>
  </si>
  <si>
    <t>Територія Корабельного району: КЖЕП-24, КП ДЄЗ "Пілот", КП ДЄЗ "Корабел", КП ДЄЗ "Океан", ДЮСОК, ОСББ по вул. Ольжича, 7а</t>
  </si>
  <si>
    <t>Господарчі товари</t>
  </si>
  <si>
    <t>20 шт</t>
  </si>
  <si>
    <t xml:space="preserve">ФОП Стрижиков </t>
  </si>
  <si>
    <t>Інформаційні таблички</t>
  </si>
  <si>
    <t>71 найменув.</t>
  </si>
  <si>
    <t>ФОП Сімонян Алік</t>
  </si>
  <si>
    <t>вул. Очаківській в районі будинку №2 Д</t>
  </si>
  <si>
    <t>«Поточний ремонт зупинки громадського транспорту по вул. Очаківській в районі будинку №2 Д в мкр. Варварівка  Центрального району м. Миколаєва»</t>
  </si>
  <si>
    <t xml:space="preserve"> вул. Очаківській в районі будинку № 62</t>
  </si>
  <si>
    <t>«Поточний ремонт зупинки громадського транспорту по вул. Очаківській в районі будинку № 62 в мкр. Варварівка  Центрального району м. Миколаєва»</t>
  </si>
  <si>
    <t xml:space="preserve"> вул. Рекордній  в районі будинку № 12</t>
  </si>
  <si>
    <t>«Поточний ремонт зупинки громадського транспорту по вул. Рекордній  в районі будинку № 12 в мкр. Варварівка  Центрального району м. Миколаєва»</t>
  </si>
  <si>
    <t>мікрорайон Матвіївка,Тернівка, Варварівка</t>
  </si>
  <si>
    <t>Планування земельного полотна</t>
  </si>
  <si>
    <t>ФОП Озейчук Сергій Миколаєвич</t>
  </si>
  <si>
    <t xml:space="preserve"> вул.Чкалова,112</t>
  </si>
  <si>
    <t>вул. Чкалова, 58, 60</t>
  </si>
  <si>
    <t>відновленню асфальтового покриття прибудинкових територій та внутрішньоквартальних проїздів вул. Чкалова, 58, 60</t>
  </si>
  <si>
    <t>ФОП "Дейнеко Олена Сергіївна"</t>
  </si>
  <si>
    <t>авторський нагляд</t>
  </si>
  <si>
    <t>ФОП " Літвіненнко Аліна Олегівна"</t>
  </si>
  <si>
    <t>вул. Чкалова, 62</t>
  </si>
  <si>
    <t>відновленню асфальтового покриття прибудинкових територій та внутрішньоквартальних проїздів вул. Чкалова, 62</t>
  </si>
  <si>
    <t>пр.Центральний, 139</t>
  </si>
  <si>
    <t>відновленню асфальтового покриття прибудинкових територій та внутрішньоквартальних проїздів вул. Пр.Центрральний,139</t>
  </si>
  <si>
    <t>ФОП "Ваховський Максим Олегович"</t>
  </si>
  <si>
    <t>пров. Рейдовий у  у Центральному районі м. Миколаєва</t>
  </si>
  <si>
    <t>Капітальний ремонт дороги приватного сектору по пров. Рейдовий  у Центральному районі м. Миколаєва</t>
  </si>
  <si>
    <t>Поточний ремонт зупинки громадського транспорту</t>
  </si>
  <si>
    <t>ФОП Медянцев</t>
  </si>
  <si>
    <t>Поточний ремонт майданчика під ТПВ</t>
  </si>
  <si>
    <t>ТОВ "ТОП Базис"</t>
  </si>
  <si>
    <t>ФОП Дробуш Є.В.</t>
  </si>
  <si>
    <t>Поточний ремонт дорожнього покриття</t>
  </si>
  <si>
    <t>ТОВ "Будівельна фірма Укрінбуд"</t>
  </si>
  <si>
    <t>ТОВ "Держдорпроект"</t>
  </si>
  <si>
    <t>по вул.Соколина від буд.2а до пров.Сонячний. від.пров.Сонячного до вул.Буревісників</t>
  </si>
  <si>
    <t xml:space="preserve">виготовлення ПКД </t>
  </si>
  <si>
    <t xml:space="preserve"> пров. Сонячний</t>
  </si>
  <si>
    <t xml:space="preserve"> вул.9 Лінія від вул.12 Повздовжня до Херсонського шосе </t>
  </si>
  <si>
    <t>м. Миколаїв. Вул. Потьомкінська. 17.  кв. 48</t>
  </si>
  <si>
    <t>Комп'ютерна система АМD Office</t>
  </si>
  <si>
    <t>ФОП Вакар В.В.</t>
  </si>
  <si>
    <t>м.Миколаїв, вул.Адміральська, 21</t>
  </si>
  <si>
    <t>Багатофункціональний пристрій Canon IR 2520</t>
  </si>
  <si>
    <t>ТОВ "САНТАРЕКС"</t>
  </si>
  <si>
    <t xml:space="preserve">Поточний ремонт коридору та каб.№25 в приміщенні підвалу  МТЦ СО НСП за адресою:  м.Миколаїв, вул. Морехідна,9/2 (дог.№ 34 від 02.04.18р.)   </t>
  </si>
  <si>
    <t>ТОВ "Фаворит-люкс"</t>
  </si>
  <si>
    <t>Поточний ремонт актової зали у відділенні денного перебування Заводського району міського територіального центру соціального обслуговування(надання соціальних послуг) за адресою: м.Миколаїв, Кузнецька,83 (дог.№32 від 02.04.18р.)  Технагляд за поточним ремонтом (дог№13/18 від 10.04.2018р.)</t>
  </si>
  <si>
    <t xml:space="preserve">Поточний ремонт актової зали у відділенні денного перебування Заводського району </t>
  </si>
  <si>
    <t>Технагляд  за поточним ремонтом</t>
  </si>
  <si>
    <t>КП ММР Капітальне будівництво</t>
  </si>
  <si>
    <t>Поточний ремонт приміщень  у відділеннях Центрального району МТЦ</t>
  </si>
  <si>
    <t>Поточний ремонт приміщень у відділеннях Заводського району МТЦ СО НСП за адресою:  м.Миколаїв,  вул. Кузнецька,1/3, (дог.№31   від 02.04.18р.)  Технагляд за поточним ремонтом (дог№14/18 від 10.04.2018р.)</t>
  </si>
  <si>
    <t>Поточний ремонт приміщень у відділеннях Заводського району МТЦ</t>
  </si>
  <si>
    <t>пров.2 Кільцевий від. Буд.18 до вул.11 Лінія</t>
  </si>
  <si>
    <t>вул. Космонавтів ріг вул.12 Поздовжня</t>
  </si>
  <si>
    <t>Кінцева зупинка маршрутного таксі №45</t>
  </si>
  <si>
    <t>пр.Миру 60.64.</t>
  </si>
  <si>
    <t>вул. Космонавтів 100</t>
  </si>
  <si>
    <t>віул. Театральна 47</t>
  </si>
  <si>
    <t>вул.Космонавтів 144</t>
  </si>
  <si>
    <t>вул.Вінграновського 43</t>
  </si>
  <si>
    <t>вул.Передова 52Д</t>
  </si>
  <si>
    <t>вул.Миколаївська 8</t>
  </si>
  <si>
    <t>вул.Південна 47</t>
  </si>
  <si>
    <t>вул.Легпромівська від вул.Троїцька  до пров.3 Легпромівський</t>
  </si>
  <si>
    <t>вул.11 Лінія ріг Херсонського шосе</t>
  </si>
  <si>
    <t>вул.Електронна</t>
  </si>
  <si>
    <t>Поточний ремонт приміщення відділення Міського центру соціальної реабілітації дітей-інвалідів за адресою: Новобудівна 1/1, м. Миколаєва</t>
  </si>
  <si>
    <t>поточний ремонт</t>
  </si>
  <si>
    <t>ТОВ "АГРО МАКС ПОРТ"</t>
  </si>
  <si>
    <t>Департамент ПСЗН / вул. М.Морська, 19</t>
  </si>
  <si>
    <t>Персональний комп'ютер</t>
  </si>
  <si>
    <t>УСВіК Центрального району / вул.Декабристів, 25</t>
  </si>
  <si>
    <t>Комп'ютер  в зборі</t>
  </si>
  <si>
    <t>Багатофункціональний пристрій RICOH</t>
  </si>
  <si>
    <t>УСВіК Корабельного району / вул.Новобудівна, 1</t>
  </si>
  <si>
    <t>УСВіК Заводського району / вул.Морехідна, 9</t>
  </si>
  <si>
    <t>УСВіК Інгульського району / вул.Миколаївська, 26</t>
  </si>
  <si>
    <t>Міський територіальний центр соціального обслуговування (надання соціальних послуг) / вул.Морехідна,9/2</t>
  </si>
  <si>
    <t>Кондиціонер Tosot</t>
  </si>
  <si>
    <t>Міський територіальний центр соціального обслуговування (надання соціальних послуг) / вул.Кузнецька,83</t>
  </si>
  <si>
    <t>Телевізор LED 40" KIVI</t>
  </si>
  <si>
    <t>Машина пральна SAMSUNG</t>
  </si>
  <si>
    <t>Міський територіальний центр соціального обслуговування (надання соціальних послуг) / вул.12 Поздовжня,50-а</t>
  </si>
  <si>
    <t>Мультимедійний проектор Epson</t>
  </si>
  <si>
    <t>Велотренажер</t>
  </si>
  <si>
    <t>ТОВ "Сантарекс"</t>
  </si>
  <si>
    <t xml:space="preserve">ФОП Єгоренков О.В. </t>
  </si>
  <si>
    <t>ТОВ "Епіцентр К"</t>
  </si>
  <si>
    <t xml:space="preserve">ТОВ "Епіцентр К" </t>
  </si>
  <si>
    <t>ФОП Дроган С.К.</t>
  </si>
  <si>
    <t>ФОП Антоненко Г.Р</t>
  </si>
  <si>
    <t>БФП монохромний формату А3 KONIKA MINOLTA Bizhub 226S</t>
  </si>
  <si>
    <t>ФОП Буцно С.Г.</t>
  </si>
  <si>
    <t>Кондиціонер Sakata SIH-020SHDB/SOH-020VHDB</t>
  </si>
  <si>
    <t>ТОВ "Атмосфера-клімат"</t>
  </si>
  <si>
    <t>Кондиціонер Sakata SIH-035SHDB/SOH-035VHDB</t>
  </si>
  <si>
    <t>м. Миколаїв, вул. Херсонське шосе, 48/8</t>
  </si>
  <si>
    <t xml:space="preserve">Офісне приміщення управління державного архітектурно-будівельного контролю Миколаївської міської ради </t>
  </si>
  <si>
    <t>Поточний ремонт офісного приміщення управління державного архітектурно-будівельного контролю Миколаївської міської ради (установка металопластових виробів).</t>
  </si>
  <si>
    <t>ПАТ "Будівельна Компанія "Житлопромбуд-8"</t>
  </si>
  <si>
    <t>м. Миколаїв, вул. 1 Госпітальна, 1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</si>
  <si>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</si>
  <si>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Реставраційні роботи, посилення конструкцій перекриття між 1-м та 2-м поверхами. Оздоблювальні роботи. Завершення початих у 2017 році робіт.</t>
  </si>
  <si>
    <t>ТОВ "Ді Кор-Буд"</t>
  </si>
  <si>
    <t xml:space="preserve">м. Миколаїв, вул.Сергія Цвєтка, 17 </t>
  </si>
  <si>
    <t>Реконструкція Дитячої школи мистецтва №1 (добудова концертної зали) по вул.Сергія Цвєтка, 17 в м.Миколаєві, в т.ч. проектно-вишукувальні роботи та експертиза</t>
  </si>
  <si>
    <t xml:space="preserve">м.Миколаїв, п. Корабелів, 12 </t>
  </si>
  <si>
    <t>Капітальний ремонт у бібліотеці-філії №8 ЦМБ для дітей ім.Ш.Кобера і В.Хоменко за адресою: п. Корабелів, 12 у м.Миколаєві, в т.ч. виготовлення проектно-кошторисної документації та експертиза</t>
  </si>
  <si>
    <t>заміна вітражів, вхідних дверей, ремонт фасаду, ганку, пандусу</t>
  </si>
  <si>
    <t>м.Миколаїв, вул. Силікатна, 174</t>
  </si>
  <si>
    <t>Капітальний ремонт бібліотеки-філіалу № 21  ЦМБ  ім. М.Л. Кропивницького Центральної бібліотечної системи для дорослих, в т.ч. виготовлення проектно-кошторисної документації та експертиза</t>
  </si>
  <si>
    <t>м. Миколаїв, пр.Богоявленський, 328</t>
  </si>
  <si>
    <t xml:space="preserve"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</si>
  <si>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малої зали після усунення аварійного стану даху. (оздоблення стін, ремонт підлоги, ремонт сцени, заміна вікон, електромонтажні роботи) </t>
  </si>
  <si>
    <t xml:space="preserve">Капітальний ремонт теплотраси Миколаївського міського палацу культури "Корабельний" , в т.ч.проектно-вишукувальні роботи та експертиза </t>
  </si>
  <si>
    <t>витрати згідно судового провадження</t>
  </si>
  <si>
    <t>згідно рішення суду по справі № 915/263/18 від 05.06.18</t>
  </si>
  <si>
    <t>пр.Миру, 2а</t>
  </si>
  <si>
    <t>захисна споруда</t>
  </si>
  <si>
    <t>встановлення насосу, монтаж світильників для люмінесцентних ламп, становление вимикачів, встановлення змішувачів, регулювання змивних бачків з ремонтом, очищення вручну внутрішніх поверхонь стін від вапняної фарби, антисептування стін, грунтування стін та стелі, вапняне фарбування раніше пофарбованих поверхонь усередині будівлі, прочищення вентиляційних коробів</t>
  </si>
  <si>
    <t>ТОВ «ГЕРК»</t>
  </si>
  <si>
    <t>вул. Адміральська,14</t>
  </si>
  <si>
    <t>адміністративна будівля</t>
  </si>
  <si>
    <t>заміна вхідних дверей</t>
  </si>
  <si>
    <t>СПД Гончаров М.І.</t>
  </si>
  <si>
    <t xml:space="preserve"> Склади матеріального резерву</t>
  </si>
  <si>
    <t>Капітальний ремонт покрівлі</t>
  </si>
  <si>
    <t>управління
  капітального будівництва</t>
  </si>
  <si>
    <t>ТОВ "ИСКОБАР"</t>
  </si>
  <si>
    <t>ФОП Токарчук О.С.</t>
  </si>
  <si>
    <t>вул. Ген. Свиридова, 38</t>
  </si>
  <si>
    <t>вул. Чкалова, 80</t>
  </si>
  <si>
    <t>м. Миколаїв вул. Урицького, 2</t>
  </si>
  <si>
    <t>вул. Айвазовського, 8</t>
  </si>
  <si>
    <t>ФОП Круліковський К.Я.</t>
  </si>
  <si>
    <t>вул. Курортна, 2А</t>
  </si>
  <si>
    <t>м. Миколаїв, вул.1-й Екіпажна, 2</t>
  </si>
  <si>
    <t>вул. Дачна, 2</t>
  </si>
  <si>
    <t>вул. Космонавтів, 70</t>
  </si>
  <si>
    <t>вул. Чорноморська, 1</t>
  </si>
  <si>
    <t>вул. Передова, 11А</t>
  </si>
  <si>
    <t>вул. Потьомкінська, 147А</t>
  </si>
  <si>
    <t>Капітальний ремонт АПС з ПКД ММК (корпус2) ім.В.Д. Чайки</t>
  </si>
  <si>
    <t>вул. Олійника, 36</t>
  </si>
  <si>
    <t>Капітальний ремонт будівлі ЗОШ № 32</t>
  </si>
  <si>
    <t>Капітальний ремонт спортивного майданчику ЗОШ № 53</t>
  </si>
  <si>
    <t>Капітальний ремонт будівлі ЗОШ № 59</t>
  </si>
  <si>
    <t>ТОВ "УРБАН-КОНСТРАКТ"</t>
  </si>
  <si>
    <t>вул.М.Морська, 78 у м. Миколаєві</t>
  </si>
  <si>
    <t>Нове будівництво котельні ЗОШ №4 по вул.М.Морська, 78 у м. Миколаєві, в т.ч. проектно-вишукувальні роботи та експертиза</t>
  </si>
  <si>
    <t>нове будівництво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</si>
  <si>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</si>
  <si>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Нове будівництво (коригування ПКД)</t>
  </si>
  <si>
    <t>ТОВ "Миколаїв-Проект"</t>
  </si>
  <si>
    <t>Нове будівництво (розробка ПКД)</t>
  </si>
  <si>
    <t>ТОВ "ЕСГ-України"</t>
  </si>
  <si>
    <t>м. Миколаїв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</si>
  <si>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</si>
  <si>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Реконструкція топкової (із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м.Миколаїв, вул.Шевченка, 19-А, у т.ч. проектно-вишукувальні роботи та експертиза</t>
  </si>
  <si>
    <t>Нове будівництво  велодоріжки по пр. Богоявленському  від Широкобальського шляхопроводу до вул. Гагаріна в м. Миколаєві, в т.ч. проектно-вишукувальні роботи та експертиза</t>
  </si>
  <si>
    <t>м. Миколаїв, вул. Рюміна,5</t>
  </si>
  <si>
    <t>Поточний ремонт адміністративно-побітової будівлі міської дитячої лікарні №2</t>
  </si>
  <si>
    <t xml:space="preserve">Поточний ремонт </t>
  </si>
  <si>
    <t>ФОП Васильченко Р.І.</t>
  </si>
  <si>
    <t>м. Миколаїв, вул. Ад,Макарова,1</t>
  </si>
  <si>
    <t>Поточний ремонт кабінету міської лікарні №4</t>
  </si>
  <si>
    <t>ТОВ "Надежда-ТВ"</t>
  </si>
  <si>
    <t>Поточний ремонт приміщень міської лікарні №3 з заміною вікон та дверей на металопластикові</t>
  </si>
  <si>
    <t xml:space="preserve">Поточний ремонт системи автоматичної пожежної сигналізації в основному корпусі пологового будинку №1 </t>
  </si>
  <si>
    <t xml:space="preserve">Поточний ремонт та виготовлення ПКД </t>
  </si>
  <si>
    <t xml:space="preserve">м. Миколаїв, вул. М.Морська,7 </t>
  </si>
  <si>
    <t xml:space="preserve">Виготовлення ПКД по поточному ремонту системи автоматичної пожежної сигналізації в жіночій консультації пологового будинку №1 </t>
  </si>
  <si>
    <t>м. Миколаїв, вул. Київська,3</t>
  </si>
  <si>
    <t>м. Миколаїв, вул. Садова,30</t>
  </si>
  <si>
    <t>Поточний ремонт системи опалення міської дитячої поліклініки №4</t>
  </si>
  <si>
    <t>ДП "Миколаївхолод"</t>
  </si>
  <si>
    <t>Поточний ремонт системи протипожежної сигналізації та обробка дерев'яних конструкцій  міської дитячої поліклініки №4</t>
  </si>
  <si>
    <t>ПП "Протипожежних робіт Добровільного пожежного товариства України"</t>
  </si>
  <si>
    <t>м. Миколаїв, вул. Чкалова,93</t>
  </si>
  <si>
    <t>м. Миколаїв, вул. Шосейна, 58</t>
  </si>
  <si>
    <t>ФОП Круліковський Костянтин Ярославович</t>
  </si>
  <si>
    <t>м. Миколаїв, вул. Дачна,5</t>
  </si>
  <si>
    <t>ФОП Руденко Аліна Артурівна</t>
  </si>
  <si>
    <t>м. Миколаїв, пров. 1 Шосейний, 1</t>
  </si>
  <si>
    <t xml:space="preserve">Капітальний ремонт сімейної амбулаторії КЗ ММР «ЦПМСД №1» </t>
  </si>
  <si>
    <t>Будівельні роботи, виготовлення проекту, авторський та технічний нагляд</t>
  </si>
  <si>
    <t>ТОВ "МОНАРХ СТРОЙ"; ТОВ "Ласкардо"; ФОП Щербаченя О.В.</t>
  </si>
  <si>
    <t>Реконструкція; коригування проекту</t>
  </si>
  <si>
    <t>ТОВ "Н.Проет-Тайм"; ТОВ "Антарес-Буд"</t>
  </si>
  <si>
    <t>Стійка реєстратури</t>
  </si>
  <si>
    <t>ФОП Панов В.В.</t>
  </si>
  <si>
    <t>Холодильник</t>
  </si>
  <si>
    <t>ФОП Стоянов А.Л.</t>
  </si>
  <si>
    <t>Стерилізатор повітряний</t>
  </si>
  <si>
    <t>ФОП Усов О.О.</t>
  </si>
  <si>
    <t>Фотометр</t>
  </si>
  <si>
    <t>ФОП Бездітко П.О.</t>
  </si>
  <si>
    <t>Спірометр</t>
  </si>
  <si>
    <t>ФОП Пасічник В.А.</t>
  </si>
  <si>
    <t>Електрокардіограф</t>
  </si>
  <si>
    <t>ТОВ "ЗДРАВО"</t>
  </si>
  <si>
    <t>Індикатори глазного тиску</t>
  </si>
  <si>
    <t>Телевізор</t>
  </si>
  <si>
    <t>ТОВ "Комфі Трейд"</t>
  </si>
  <si>
    <t>Кондиціонер</t>
  </si>
  <si>
    <t>Прибиральна система</t>
  </si>
  <si>
    <t>ТОВ ЕКОМЕД</t>
  </si>
  <si>
    <t>Реконструкція з термосанацією</t>
  </si>
  <si>
    <t xml:space="preserve"> м. Миколаїв, пр. Богоявленський, 297.</t>
  </si>
  <si>
    <t>дошкільний навчальний заклад № 106 за адресою: м. Миколаїв, пр. Богоявленський, 297.</t>
  </si>
  <si>
    <t>Експертний звіт від 13.12.2017 №15-0671-17</t>
  </si>
  <si>
    <t>м. Миколаїв, вул. Радісна, 4.</t>
  </si>
  <si>
    <t>дошкільний навчальний заклад № 123 за адресою: м. Миколаїв, вул. Радісна, 4.</t>
  </si>
  <si>
    <t>Експертний звіт від 20.12.2017 №15-0707-17</t>
  </si>
  <si>
    <t>м. Миколаїв, вул. Привільна, 57.</t>
  </si>
  <si>
    <t>дошкільний навчальний заклад № 87 за адресою: м. Миколаїв, вул. Привільна, 57.</t>
  </si>
  <si>
    <t>Експертний звіт від 26.04.2018 №4652/е/17</t>
  </si>
  <si>
    <t xml:space="preserve"> м. Миколаїв, вул. Квітнева, 4. </t>
  </si>
  <si>
    <t xml:space="preserve">дошкільний навчальний заклад № 66 за адресою: м. Миколаїв, вул. Квітнева, 4. </t>
  </si>
  <si>
    <t xml:space="preserve"> м. Миколаїв, пров. Парусний, 7-Б.</t>
  </si>
  <si>
    <t>дошкільний навчальний заклад № 52 за адресою: м. Миколаїв, пров. Парусний, 7-Б.</t>
  </si>
  <si>
    <t xml:space="preserve"> м. Миколаїв, вул. Чорноморська, 1-а. </t>
  </si>
  <si>
    <t xml:space="preserve">перший корпус Миколаївської загальноосвітньої школи І-ІІІ ступенів №60 за адресою: м. Миколаїв, вул. Чорноморська, 1-а. </t>
  </si>
  <si>
    <t>Експертний звіт від 06.11.2017 №15-0580-17
ТОВ "ФАСАД-ЦЕНТР"
ФОП Мовенко С.Н.
ТОВ "ІНПРОЕКТБУД"</t>
  </si>
  <si>
    <t xml:space="preserve">м. Миколаїв, вул. Чкалова, 114. </t>
  </si>
  <si>
    <t xml:space="preserve">загальноосвітня школа І-ІІІ ступенів №3 за адресою: м. Миколаїв, вул. Чкалова, 114. </t>
  </si>
  <si>
    <t>Експертний звіт від 25.01.2018 №ЕК-0530/12-17
ТОВ "Голден-Буд"</t>
  </si>
  <si>
    <t>м. Миколаїв, вул. Вільна (Свободна), 38 .</t>
  </si>
  <si>
    <t>загальноосвітня школа І-ІІІ ступенів № 14 за адресою: м. Миколаїв, вул. Вільна (Свободна), 38 .</t>
  </si>
  <si>
    <t>Експертний звіт від 13.04.2018 №854-18Д</t>
  </si>
  <si>
    <t xml:space="preserve"> м. Миколаїв, пр.Г. Сталінграду (пр. Героїв України), 85-А .</t>
  </si>
  <si>
    <t>дошкільний навчальний заклад № 141 за адресою: м. Миколаїв, пр.Г. Сталінграду (пр. Героїв України), 85-А .</t>
  </si>
  <si>
    <t>м. Миколаїв, вул. Океанівська, 43.</t>
  </si>
  <si>
    <t>дошкільний навчальний заклад № 103 за адресою: м. Миколаїв, вул. Океанівська, 43.</t>
  </si>
  <si>
    <t>м. Миколаїв, вул. Океанівська, 42.</t>
  </si>
  <si>
    <t>дошкільний навчальний заклад № 144 за адресою: м. Миколаїв, вул. Океанівська, 42.</t>
  </si>
  <si>
    <t>м. Миколаїв,  вул. Крилова, 42.</t>
  </si>
  <si>
    <t>загальноосвітня школа І-ІІІ ступенів № 52 за адресою: м. Миколаїв,  вул. Крилова, 42.</t>
  </si>
  <si>
    <t xml:space="preserve"> м. Миколаїв,  вул. Передова, 11-А.</t>
  </si>
  <si>
    <t>загальноосвітня школа  І-ІІІ ступенів № 19 за адресою: м. Миколаїв,  вул. Передова, 11-А.</t>
  </si>
  <si>
    <t>м. Миколаїв, вул. Космонавтів, 70.</t>
  </si>
  <si>
    <t>загальноосвітня школа І-ІІІ ступенів № 20 за адресою: м. Миколаїв, вул. Космонавтів, 70.</t>
  </si>
  <si>
    <t>м. Миколаїв, вул. Горького (вул. Христо Ботєва), 41.</t>
  </si>
  <si>
    <t>загальноосвітня школаІ-ІІІ ступенів № 16 за адресою: м. Миколаїв, вул. Горького (вул. Христо Ботєва), 41.</t>
  </si>
  <si>
    <t xml:space="preserve"> м. Миколаїв, вул. Гарнізонна, 10.</t>
  </si>
  <si>
    <t>загальноосвітня школа І-ІІІ ступенів № 23 за адресою: м. Миколаїв, вул. Гарнізонна, 10.</t>
  </si>
  <si>
    <t>м. Миколаїв, вул. Знаменська, 2/6.</t>
  </si>
  <si>
    <t>загальноосвітня школа  І-ІІІ ступенів № 44 за адресою: м. Миколаїв, вул. Знаменська, 2/6.</t>
  </si>
  <si>
    <t>м. Миколаїв, вул. Надпрудна, 15.</t>
  </si>
  <si>
    <t>дитячий будинок сімейного типу за адресою: м. Миколаїв, вул. Надпрудна, 15.</t>
  </si>
  <si>
    <t>м. Миколаїв, вул. Гетьмана Сагайдачного (Ватутіна),124.</t>
  </si>
  <si>
    <t>загальноосвітня школа  І-ІІІ ступенів № 29 за адресою: м. Миколаїв, вул. Гетьмана Сагайдачного (Ватутіна),124.</t>
  </si>
  <si>
    <t>Експертний звіт від 31.01.2018 №124/17-М</t>
  </si>
  <si>
    <t xml:space="preserve"> м. Миколаїв, вул. Генерала Попеля,164.</t>
  </si>
  <si>
    <t>загальноосвітня школа  І-ІІІ ступенів № 48 за адресою: м. Миколаїв, вул. Генерала Попеля,164.</t>
  </si>
  <si>
    <t xml:space="preserve"> м. Миколаїв, вул. Колодязна, 9.</t>
  </si>
  <si>
    <t>дошкільний навчальний заклад № 29 за адресою: м. Миколаїв, вул. Колодязна, 9.</t>
  </si>
  <si>
    <t>Експертний звіт від 31.01.2018 №109/17</t>
  </si>
  <si>
    <t>м. Миколаїв, вул. Чкалова, 80.</t>
  </si>
  <si>
    <t>дошкільний навчальний заклад № 148 за адресою: м. Миколаїв, вул. Чкалова, 80.</t>
  </si>
  <si>
    <t xml:space="preserve"> м. Миколаїв, вул. Колодязна, 41.</t>
  </si>
  <si>
    <t>дошкільний навчальний заклад № 5 за адресою: м. Миколаїв, вул. Колодязна, 41.</t>
  </si>
  <si>
    <t>м. Миколаїв, вул. Лазурна,46.</t>
  </si>
  <si>
    <t>загальноосвітня школа  І-ІІІ ступенів № 57 за адресою: м. Миколаїв, вул. Лазурна,46.</t>
  </si>
  <si>
    <t>м. Миколаїв, вул. Космонавтів, 138-А.</t>
  </si>
  <si>
    <t>загальноосвітня школа  І-ІІІ ступенів № 56 за адресою: м. Миколаїв, вул. Космонавтів, 138-А.</t>
  </si>
  <si>
    <t>м. Миколаїв, вул. Оберегова (Гайдара), 1.</t>
  </si>
  <si>
    <t>загальноосвітня школа  І-ІІІ ступенів № 32 за адресою: м. Миколаїв, вул. Оберегова (Гайдара), 1.</t>
  </si>
  <si>
    <t>м. Миколаїв, вул. Потьомкінська, 154.</t>
  </si>
  <si>
    <t>загальноосвітня школа  І-ІІІ ступенів № 53 за адресою: м. Миколаїв, вул. Потьомкінська, 154.</t>
  </si>
  <si>
    <t xml:space="preserve"> м. Миколаїв, вул. Лазурна, 48.</t>
  </si>
  <si>
    <t>гімназія № 4 за адресою: м. Миколаїв, вул. Лазурна, 48.</t>
  </si>
  <si>
    <t>м. Миколаїв, вул. Мала Морська, 78.</t>
  </si>
  <si>
    <t>загальноосвітня школа  І-ІІІ ступенів № 4 за адресою: м. Миколаїв, вул. Мала Морська, 78.</t>
  </si>
  <si>
    <t>Експертний звіт від 27.12.2017 №15-0712-17</t>
  </si>
  <si>
    <t>м. Миколаїв, вул. 4 Поздовжня, 58.</t>
  </si>
  <si>
    <t>загальноосвітня школа  І-ІІІ ступенів № 45 за адресою: м. Миколаїв, вул. 4 Поздовжня, 58.</t>
  </si>
  <si>
    <t>Капітальний ремонт в частині заміни вікон та вхідних дверей в під’їздах будинків</t>
  </si>
  <si>
    <t>м. Миколаїв, вул. Космонавтів, 130 А</t>
  </si>
  <si>
    <t>вул. Космонавтів, 130 А</t>
  </si>
  <si>
    <t>ФОП Канівченко В.Г.,ТОВ Голден-Буд</t>
  </si>
  <si>
    <t>м. Миколаїв, вул. Електронна, 56</t>
  </si>
  <si>
    <t>вул. Електронна, 56</t>
  </si>
  <si>
    <t>ФОП Канівченко В.Г.</t>
  </si>
  <si>
    <t>м. Миколаїв, вул. Електронна, 68</t>
  </si>
  <si>
    <t>вул. Електронна, 68</t>
  </si>
  <si>
    <t xml:space="preserve">м. Миколаїв, вул. Електронна, 70 </t>
  </si>
  <si>
    <t>вул. Електронна, 70</t>
  </si>
  <si>
    <t xml:space="preserve">м. Миколаїв, вул. Космонавтів, 140 Б </t>
  </si>
  <si>
    <t>вул. Космонавтів, 140 Б</t>
  </si>
  <si>
    <t>ФОП Канівченко В.Г., ТОВ Голден-Буд</t>
  </si>
  <si>
    <t>м. Миколаїв, вул. Космонавтів, 140</t>
  </si>
  <si>
    <t>вул. Космонавтів, 140</t>
  </si>
  <si>
    <t>ФОП Канівченко В.Г.,ФОП Ястреб Г.А.</t>
  </si>
  <si>
    <t>м. Миколаїв, вул. Космонавтів, 140 А</t>
  </si>
  <si>
    <t>вул. Космонавтів, 140 А</t>
  </si>
  <si>
    <t>м. Миколаїв, вул. Космонавтів, 140 В</t>
  </si>
  <si>
    <t>вул. Космонавтів, 140 В</t>
  </si>
  <si>
    <t>м. Миколаїв, пр. Миру, 23 А</t>
  </si>
  <si>
    <t>пр. Миру, 23 А</t>
  </si>
  <si>
    <t>м. Миколаїв, пр. Миру, 23 Б</t>
  </si>
  <si>
    <t>пр. Миру, 23 Б</t>
  </si>
  <si>
    <t>м. Миколаїв, вул. Миколаївська, 40</t>
  </si>
  <si>
    <t>вул. Миколаївська, 40</t>
  </si>
  <si>
    <t>м. Миколаїв, вул. Театральна, 47 А</t>
  </si>
  <si>
    <t>вул. Театральна, 47 А</t>
  </si>
  <si>
    <t>м. Миколаїв, вул. Погранична, 232</t>
  </si>
  <si>
    <t>вул. Погранична, 232</t>
  </si>
  <si>
    <t xml:space="preserve">м. Миколаїв, </t>
  </si>
  <si>
    <t>вул. 295-ї Стрілецької Дивізії, 75-а</t>
  </si>
  <si>
    <t>м. Миколаїв, вул. 295-ї Стрілецької Дивізії, 75-а</t>
  </si>
  <si>
    <t>вул. Космонавтів, 104</t>
  </si>
  <si>
    <t>м. Миколаїв, вул. Вінграновського, 56</t>
  </si>
  <si>
    <t>вул. Вінграновського, 56</t>
  </si>
  <si>
    <t>м. Миколаїв, пр. Миру, 54</t>
  </si>
  <si>
    <t>пр. Миру, 54</t>
  </si>
  <si>
    <t>пр. Миру, 56</t>
  </si>
  <si>
    <t>м. Миколаїв, пр. Миру, 56</t>
  </si>
  <si>
    <t>пр. Миру, 58</t>
  </si>
  <si>
    <t>м. Миколаїв, пр. Миру, 44</t>
  </si>
  <si>
    <t>пр. Миру, 44</t>
  </si>
  <si>
    <t>м. Миколаїв, вул. Театральна,51</t>
  </si>
  <si>
    <t>вул. Театральна,51</t>
  </si>
  <si>
    <t>м. Миколаїв, вул. 12 Поздовжня,47</t>
  </si>
  <si>
    <t>вул. 12 Поздовжня,47</t>
  </si>
  <si>
    <t>м. Миколаїв, вул. Космонавтів, 146 А</t>
  </si>
  <si>
    <t>вул. Космонавтів, 146 А</t>
  </si>
  <si>
    <t>м. Миколаїв, вул. Космонавтів, 146 В</t>
  </si>
  <si>
    <t>вул. Космонавтів, 146 В</t>
  </si>
  <si>
    <t>м. Миколаїв, вул. Космонавтів, 146 Б</t>
  </si>
  <si>
    <t>вул. Космонавтів, 146 Б</t>
  </si>
  <si>
    <t>м. Миколаїв, вул. Нагірна, 11</t>
  </si>
  <si>
    <t>вул. Нагірна, 11</t>
  </si>
  <si>
    <t>м. Миколаїв, пр. Миру, 60</t>
  </si>
  <si>
    <t>пр. Миру, 60</t>
  </si>
  <si>
    <t>м. Миколаїв, пр. Миру, 62</t>
  </si>
  <si>
    <t>пр. Миру, 62</t>
  </si>
  <si>
    <t>м. Миколаїв, вул. Космонавтів, 74</t>
  </si>
  <si>
    <t>вул. Космонавтів, 74</t>
  </si>
  <si>
    <t>м. Миколаїв, вул. Космонавтів, 74-а</t>
  </si>
  <si>
    <t>вул. Космонавтів, 74-а</t>
  </si>
  <si>
    <t>м. Миколаїв, вул. Новозаводська, 10</t>
  </si>
  <si>
    <t>вул. Новозаводська, 10</t>
  </si>
  <si>
    <t>м. Миколаїв, вул. Олійника, 30</t>
  </si>
  <si>
    <t>вул. Олійника, 30</t>
  </si>
  <si>
    <t>м. Миколаїв, вул. Олійника, 32</t>
  </si>
  <si>
    <t>вул. Олійника, 32</t>
  </si>
  <si>
    <t>м. Миколаїв, пр. Богоявленський, 35</t>
  </si>
  <si>
    <t>пр. Богоявленський, 35</t>
  </si>
  <si>
    <t>м. Миколаїв, вул. Космонавтів, 84</t>
  </si>
  <si>
    <t>вул. Космонавтів, 84</t>
  </si>
  <si>
    <t>м. Миколаїв, вул. Космонавтів, 86</t>
  </si>
  <si>
    <t>вул. Космонавтів, 86</t>
  </si>
  <si>
    <t xml:space="preserve">м. Миколаїв, вул. Космонавтів, 57 </t>
  </si>
  <si>
    <t xml:space="preserve">вул. Космонавтів, 57 </t>
  </si>
  <si>
    <t>м. Миколаїв, вул. В.Чорновола, 7</t>
  </si>
  <si>
    <t>вул. В.Чорновола, 7</t>
  </si>
  <si>
    <t>м. Миколаїв, вул. Вокзальна, 59</t>
  </si>
  <si>
    <t>вул. Вокзальна, 59</t>
  </si>
  <si>
    <t>м. Миколаїв, вул. Вокзальна, 61</t>
  </si>
  <si>
    <t>вул. Вокзальна, 61</t>
  </si>
  <si>
    <t>м. Миколаїв, вул. Райдужна, 55</t>
  </si>
  <si>
    <t>вул. Райдужна, 55</t>
  </si>
  <si>
    <t>м. Миколаїв, вул. Знаменська, 39</t>
  </si>
  <si>
    <t>вул. Знаменська, 39</t>
  </si>
  <si>
    <t>м. Миколаїв, вул. Знаменська, 51</t>
  </si>
  <si>
    <t>вул. Знаменська, 51</t>
  </si>
  <si>
    <t>м. Миколаїв, провул. Полярний, 2 В</t>
  </si>
  <si>
    <t>провул. Полярний, 2 В</t>
  </si>
  <si>
    <t>м. Миколаїв, пр. Корабелів, 8</t>
  </si>
  <si>
    <t>пр. Корабелів, 8</t>
  </si>
  <si>
    <t>м. Миколаїв, пр. Корабелів 6</t>
  </si>
  <si>
    <t>пр. Корабелів 6</t>
  </si>
  <si>
    <t>м. Миколаїв, пр. Корабелів, 4</t>
  </si>
  <si>
    <t>пр. Корабелів, 4</t>
  </si>
  <si>
    <t>м. Миколаїв, вул. Металургів,36-2</t>
  </si>
  <si>
    <t>вул. Металургів,36-2</t>
  </si>
  <si>
    <t>м. Миколаїв, вул. Металургів, 34</t>
  </si>
  <si>
    <t>вул. Металургів, 34</t>
  </si>
  <si>
    <t>м. Миколаїв, вул. Металургів, 32</t>
  </si>
  <si>
    <t>вул. Металургів, 32</t>
  </si>
  <si>
    <t>м. Миколаїв, вул. Молодогвардійська, 28 А</t>
  </si>
  <si>
    <t>вул. Молодогвардійська, 28 А</t>
  </si>
  <si>
    <t>м. Миколаїв, вул. Лазурна,6</t>
  </si>
  <si>
    <t>вул. Лазурна,6</t>
  </si>
  <si>
    <t>ФОП Канівченко В.Г.
ФОП Ястреб Г.А.</t>
  </si>
  <si>
    <t>м. Миколаїв, вул. Лазурна, 10 В</t>
  </si>
  <si>
    <t>вул. Лазурна, 10 В</t>
  </si>
  <si>
    <t>м. Миколаїв, вул. Крилова, 38</t>
  </si>
  <si>
    <t>вул. Крилова, 38</t>
  </si>
  <si>
    <t>м. Миколаїв, вул. Крилова, 48</t>
  </si>
  <si>
    <t>вул. Крилова, 48</t>
  </si>
  <si>
    <t>м. Миколаїв, вул. Крилова, 50 А</t>
  </si>
  <si>
    <t>вул. Крилова, 50 А</t>
  </si>
  <si>
    <t>м. Миколаїв, вул. Крилова, 52</t>
  </si>
  <si>
    <t>вул. Крилова, 52</t>
  </si>
  <si>
    <t>м. Миколаїв, вул. Озерна, 19 Б</t>
  </si>
  <si>
    <t>вул. Озерна, 19 Б</t>
  </si>
  <si>
    <t>м. Миколаїв, вул. Озерна, 19 В</t>
  </si>
  <si>
    <t>вул. Озерна, 19 В</t>
  </si>
  <si>
    <t>м. Миколаїв, вул. Київська, 4</t>
  </si>
  <si>
    <t>вул. Київська, 4</t>
  </si>
  <si>
    <t>м. Миколаїв, вул. Генерала Карпенка, 2/1</t>
  </si>
  <si>
    <t>вул. Генерала Карпенка, 2/1</t>
  </si>
  <si>
    <t>м. Миколаїв, вул. Курортна, 5</t>
  </si>
  <si>
    <t>вул. Курортна, 5</t>
  </si>
  <si>
    <t>м. Миколаїв, вул. Абрикосова, 5</t>
  </si>
  <si>
    <t>вул. Абрикосова, 5</t>
  </si>
  <si>
    <t>Капітальний ремонт в частині заміни вікон та вхідних дверей</t>
  </si>
  <si>
    <t>м. Миколаїв, вул. Робоча, 8</t>
  </si>
  <si>
    <t>загальноосвітня школа І-ІІІ ст. № 22, вул. Робоча, 8, м. Миколаїв</t>
  </si>
  <si>
    <t>м. Миколаїв, вул. Лазурна, 48</t>
  </si>
  <si>
    <t>гімназія №4, вул. Лазурна, 48, м. Миколаїв</t>
  </si>
  <si>
    <t>м. Миколаїв, вул. Крилова 12/6</t>
  </si>
  <si>
    <t>загальноосвітня школа І-ІІІ ст. № 17, вул. Крилова, 12/6, м. Миколаїв</t>
  </si>
  <si>
    <t>Капітальний ремонт з енергомодернізації загальноосвітня школа І-ІІІ ст. № 24 за адресою м. Миколаїв, вул. Лісова,1</t>
  </si>
  <si>
    <t>м. Миколаїв, вул. Лісова,1</t>
  </si>
  <si>
    <t>"Громадський бюджет"</t>
  </si>
  <si>
    <t xml:space="preserve">Капітальний ремонт з енергомодернізації </t>
  </si>
  <si>
    <t>ФОП Біла Т.О.</t>
  </si>
  <si>
    <t>"Теплий Миколаїв"</t>
  </si>
  <si>
    <t>ФОП Ігнатьєва Ю.О.
ФОП Біла Т.О.</t>
  </si>
  <si>
    <t>Капітальний ремонт вуличного освітлення</t>
  </si>
  <si>
    <t>м. Миколаїв, пр. Корабелів</t>
  </si>
  <si>
    <t>пр.Корабелів</t>
  </si>
  <si>
    <t>Капітальний ремонт з термомодернізацією</t>
  </si>
  <si>
    <t>м. Миколаїв, вул. Електронна,73</t>
  </si>
  <si>
    <t>загальноосвітня школа І-ІІІ ст. №42, вул. Електронна,73, м. Миколаїв</t>
  </si>
  <si>
    <t xml:space="preserve"> м. Миколаїв, вул. Айвазовського , 8</t>
  </si>
  <si>
    <t>загальноосвітня школа І-ІІІ ст. №1 О.Ольжича, вул. Айвазовського , 8, м. Миколаїв</t>
  </si>
  <si>
    <t>м. Миколаїв,  вул. Космнавтів, 128 А</t>
  </si>
  <si>
    <t>дитячий будинок творчості дітей та юнацтва, вул. Космнавтів, 128 А</t>
  </si>
  <si>
    <t xml:space="preserve">Капітальний ремонт системи опалення, вентиляції та кондиціонування </t>
  </si>
  <si>
    <t>Комп'ютер BUSINESS Intel Pentium/4Gb/120Gb/22'TFT</t>
  </si>
  <si>
    <t>ФОП Зубаєв Олександр Михайлович</t>
  </si>
  <si>
    <t>Кондиціонер Fujico ACF-09AH</t>
  </si>
  <si>
    <t>ФОП Таран Сергій Миколайович</t>
  </si>
  <si>
    <t>Кондиціонер Olmo OSH-14LD7W</t>
  </si>
  <si>
    <t>Доводчик для двери</t>
  </si>
  <si>
    <t>ФОП Кутафін М.О.</t>
  </si>
  <si>
    <t>м. Миколаїв,  пр. Богоявленський, 39-А</t>
  </si>
  <si>
    <t>концерт-хол "Юність", пр. Богоявленський, 39-А</t>
  </si>
  <si>
    <t>ФОП Ігнатьєва Ю.О.</t>
  </si>
  <si>
    <t>вул.Адміральська ,20</t>
  </si>
  <si>
    <t>ФОП Зубарєв О.М.</t>
  </si>
  <si>
    <t>БФП</t>
  </si>
  <si>
    <t>Струменевий принтер</t>
  </si>
  <si>
    <t>ТОВ "Металбудсервіс"</t>
  </si>
  <si>
    <t>вул. Адміральська, 20</t>
  </si>
  <si>
    <t>диван</t>
  </si>
  <si>
    <t>ФОП Майорович</t>
  </si>
  <si>
    <t>54038
м. Миколаїв
вул.Крилова, 42</t>
  </si>
  <si>
    <t>поточний ремонт системи опалення АСИКО</t>
  </si>
  <si>
    <t>54039
м. Миколаїв, вул. 1-ша Екіпажна, 2</t>
  </si>
  <si>
    <t>54034
м. Миколаїв,
вул. 9 Поздовжня, 10</t>
  </si>
  <si>
    <t>попередня оплата за послуги з улаштування блискавкозахисту в ЗОШ №46 в м.Миколаєві</t>
  </si>
  <si>
    <t>54003 м. Миколаїв пр. Центральний,166</t>
  </si>
  <si>
    <t>Будинок вчителя</t>
  </si>
  <si>
    <t xml:space="preserve"> поточний ремонт будівлі Миколаївського міського будинку учителя в м.Миколаєва </t>
  </si>
  <si>
    <t>54001 м.Миколаїв вул. Інгульський узвіз, 2</t>
  </si>
  <si>
    <t>Клую юних моряків</t>
  </si>
  <si>
    <t xml:space="preserve">поточний ремонт електроопалювального котла ВЕК-60  Клубу юних моряків в м.Миколаєва </t>
  </si>
  <si>
    <t>54056 м.Миколаїв вул. Театральна, 51-А</t>
  </si>
  <si>
    <t>Дошкільний навчальний заклад № 37  "Казка" м.Миколаєва</t>
  </si>
  <si>
    <t>поточний ремонт системи каналізації ДНЗ № 37 в м.Миколаєві</t>
  </si>
  <si>
    <t>54034 м.Миколаїв пр. Миру, 13-А</t>
  </si>
  <si>
    <t>Дошкільний навчальний заклад № 47  "Барвинок" м.Миколаєва</t>
  </si>
  <si>
    <t>поточний ремонт двору ДНЗ № 47 в м.Миколаєві</t>
  </si>
  <si>
    <t>54028 м.Миколаїв вул. 3 Лінія, 17-А</t>
  </si>
  <si>
    <t>Дошкільний навчальний заклад № 75  "Волошка" м.Миколаєва</t>
  </si>
  <si>
    <t>поточний ремонт приміщень ДНЗ № 75 в м.Миколаєві</t>
  </si>
  <si>
    <t>54034 м.Миколаїв пр.Богояваленський, 20-А</t>
  </si>
  <si>
    <t>Дошкільний навчальний заклад № 82  "Лебідь"  м.Миколаєва</t>
  </si>
  <si>
    <t>поточний ремонт системи електропостачання ДНЗ № 82 в м.Миколаєві</t>
  </si>
  <si>
    <t>54036 м.Миколаїв  вул. Гастело, 14-А</t>
  </si>
  <si>
    <t>Дошкільний навчальний заклад № 92  "Світлячок"  м.Миколаєва</t>
  </si>
  <si>
    <t>поточний ремонт системи електропостачання ДНЗ № 92 в м.Миколаєві</t>
  </si>
  <si>
    <t>54052 м. Миколаїв пр-т Корабелів, 22</t>
  </si>
  <si>
    <t>Дошкільний навчальний заклад № 101  "Дружба"  м.Миколаєва</t>
  </si>
  <si>
    <t>поточний ремонт системи водопостачання ДНЗ № 101 в м.Миколаєві</t>
  </si>
  <si>
    <t>54050 м. Миколаїв вул. Глинки, 7 А</t>
  </si>
  <si>
    <t>Дошкільний навчальний заклад № 140  "Малятко"  м.Миколаєва</t>
  </si>
  <si>
    <t>поточний ремонт приміщень ДНЗ № 140 в м.Миколаєві</t>
  </si>
  <si>
    <t>54025 м.Миколаїв пр.Героїв України, 85-А</t>
  </si>
  <si>
    <t>Дошкільний навчальний заклад № 141  "Зірочка"  м.Миколаєва</t>
  </si>
  <si>
    <t>поточний ремонт приміщень ДНЗ № 141 в м.Миколаєві</t>
  </si>
  <si>
    <t>54058 м. Миколаїв вул. Озерна, 5 В</t>
  </si>
  <si>
    <t>Дошкільний навчальний заклад № 143  "Чайка"  м.Миколаєва</t>
  </si>
  <si>
    <t>поточний ремонт системи опалення ДНЗ № 143 в м.Миколаєві</t>
  </si>
  <si>
    <t>54017
м. Миколаїв
вул.Мала Морьська, 78</t>
  </si>
  <si>
    <t>Миколаївська
загальноосвітня школа І-ІІІ ступенів № 4
Миколаївської міської ради Миколаївської області</t>
  </si>
  <si>
    <t>поточний ремонт приміщень ЗОШ № 4 в м.Миколаєві</t>
  </si>
  <si>
    <t xml:space="preserve">остаточний розрахунок  за послуги з улаштування блискавко захисту будівлі ЗОШ№ 12  в м.Миколаєві                                         </t>
  </si>
  <si>
    <t>54038
м. Миколаїв, вул. Крилова, 12/6</t>
  </si>
  <si>
    <t>Миколаївська
загальноосвітня школа І-ІІІ ступенів №17
Миколаївської міської ради Миколаївської області</t>
  </si>
  <si>
    <t xml:space="preserve">попередня оплата  за послуги з улаштування блискавко захисту будівлі ЗОШ№ 17  в м.Миколаєві                                         </t>
  </si>
  <si>
    <t>54002
м. Миколаїв
вул.Даля, 11-А</t>
  </si>
  <si>
    <t>Миколаївська
загальноосвітня школа І-ІІІ ступенів № 37
Миколаївської міської ради Миколаївської області</t>
  </si>
  <si>
    <t>поточний ремонт системи каналізації ЗОШ № 37 в м.Миколаєві</t>
  </si>
  <si>
    <t>54031
м. Миколаїв
вул. Електронна, 73</t>
  </si>
  <si>
    <t>Миколаївська
загальноосвітня школа І-ІІІ ступенів № 42
Миколаївської міської ради Миколаївської області</t>
  </si>
  <si>
    <t>поточний ремонт приміщень ЗОШ № 42 в м.Миколаєві</t>
  </si>
  <si>
    <t>54056
м. Миколаїв
пр. Миру, 50</t>
  </si>
  <si>
    <t>Миколаївська
загальноосвітня школа І-ІІІ ступенів № 50
Миколаївської міської ради Миколаївської області</t>
  </si>
  <si>
    <t>поточний ремонт санвузлів ЗОШ № 50 в м.Миколаєві</t>
  </si>
  <si>
    <t>54030
м. Миколаїв
вул. Нікольська, 34</t>
  </si>
  <si>
    <t>Перша українська гімназія імені Миколи Аркаса 
Миколаївської міської ради Миколаївської області</t>
  </si>
  <si>
    <t>поточний ремонт системи опалення Першої української гімназії в м.Миколаєві</t>
  </si>
  <si>
    <t>54020
м. Миколаїв
вул. Пушкінська, 73-А</t>
  </si>
  <si>
    <t>Миколаївська
вечірня  школа з заочною формою навчання
Миколаївської міської ради Миколаївської області</t>
  </si>
  <si>
    <t xml:space="preserve"> поточний ремонт фасаду будівлі МВЗШ в м.Миколаєва </t>
  </si>
  <si>
    <t>54001
м. Миколаїв
вул. Адміральська, 31</t>
  </si>
  <si>
    <t>Палац творчості учнів</t>
  </si>
  <si>
    <t xml:space="preserve">поточний ремонт : вогнезахисна обробка деревини та вогнезахисна обробка тканини ПТУ в м.Миколаєві </t>
  </si>
  <si>
    <t>54028
м. Миколаїв
вул. Космонавтів, 128А</t>
  </si>
  <si>
    <t xml:space="preserve">Будинок творчості дітей та юнацтва Інгульського району </t>
  </si>
  <si>
    <t>поточний ремонт системи енергопостачання з заміною електролічильника БТДЮ Інгульського району в м.Миколаєві</t>
  </si>
  <si>
    <t>Дошкільний навчальний заклад № 139 «Золотий півник» м.Миколаєва</t>
  </si>
  <si>
    <t>поточний ремонт приміщень ДНЗ №139 в м. Миколаєві</t>
  </si>
  <si>
    <t xml:space="preserve">54017                                  м.Миколаїв  пр.Корабелів,6 </t>
  </si>
  <si>
    <t>поточний ремонт ганків у ДНЗ№ 20 в м.Миколаєві</t>
  </si>
  <si>
    <t xml:space="preserve">54038                                       м. Миколаїв вул. Біла, 72-А
</t>
  </si>
  <si>
    <t>Дошкільний навчальний заклад № 118 "«Соколятко» м.Миколаєва</t>
  </si>
  <si>
    <t>поточний ремонт системи опалення у ДНЗ  №118 в м.Миколаєві</t>
  </si>
  <si>
    <t>Дошкільний навчальний заклад № 133 «Золота рибка» м.Миколаєва</t>
  </si>
  <si>
    <t>поточний ремонт санвузлів у ДНЗ  №133 в м.Миколаєві</t>
  </si>
  <si>
    <t>54037                                   м. Миколаїв                        вул. Знаменська, 5А</t>
  </si>
  <si>
    <t>Дошкільний навчальний заклад № 130  м.Миколаєва</t>
  </si>
  <si>
    <t>поточний ремонт системи водопостачання ДНЗ № 130 в м.Миколаєві</t>
  </si>
  <si>
    <t>54003                                   м. Миколаїв                        вул. Фалеєвська, 11</t>
  </si>
  <si>
    <t>Дошкільний навчальний заклад № 70 «Чарівний птах» м.Миколаєва</t>
  </si>
  <si>
    <t>поточний ремонт покрівлі ДНЗ № 70 в м.Миколаєві</t>
  </si>
  <si>
    <t>Дошкільний навчальний заклад № 50 «Дельфін» м.Миколаєва</t>
  </si>
  <si>
    <t>поточний ремонт двору ДНЗ № 50 в м.Миколаєві</t>
  </si>
  <si>
    <t>54046                                   м. Миколаїв                        вул. Архитектора Старова, 6-Г</t>
  </si>
  <si>
    <t>Дошкільний навчальний заклад № 1 «Північне сяйво» м.Миколаєва</t>
  </si>
  <si>
    <t>поточний ремонт приміщень з установкою протипожежних дверей ДНЗ № 1 в м. Миколаєві</t>
  </si>
  <si>
    <t>54050                                   м. Миколаїв                        вул. Торгова, 59</t>
  </si>
  <si>
    <t>Дошкільний навчальний заклад № 104 «Троянда» м.Миколаєва</t>
  </si>
  <si>
    <t>поточний ремонт санвузла ДНЗ № 104 в м.Миколаєві</t>
  </si>
  <si>
    <t>54018                                м. Миколаїв                        вул. Чайковського, 16</t>
  </si>
  <si>
    <t>Дошкільний навчальний заклад № 71 «Маяк» м.Миколаєва</t>
  </si>
  <si>
    <t>поточний ремонт системи електропостачання у ДНЗ  № 71 в м.Миколаєві</t>
  </si>
  <si>
    <t>54015                                м. Миколаїв                        вул. Бузника, 12а</t>
  </si>
  <si>
    <t>Дошкільний навчальний заклад № 59 «Перлинка» м.Миколаєва</t>
  </si>
  <si>
    <t>поточний ремонт системи опалення та водопостачання у ДНЗ  № 59 в м.Миколаєві</t>
  </si>
  <si>
    <t>54025                                м. Миколаїв                        прт. Героїв України, 57-А</t>
  </si>
  <si>
    <t>Дошкільний навчальний заклад № 84 «Журавлик» м.Миколаєва</t>
  </si>
  <si>
    <t>поточний ремонт системи електропостачання у ДНЗ  № 84 в м.Миколаєві</t>
  </si>
  <si>
    <t>54029                                м. Миколаїв                        вул. 8Березня, 22Б</t>
  </si>
  <si>
    <t>Дошкільний навчальний заклад № 85 «Світлячок» м.Миколаєва</t>
  </si>
  <si>
    <t>поточний ремонт системи електропостачання у ДНЗ  № 85 в м.Миколаєві</t>
  </si>
  <si>
    <t>54002                                м. Миколаїв                        вул. Радісна, 4</t>
  </si>
  <si>
    <t>Дошкільний навчальний заклад № 123 «Синичка» м.Миколаєва</t>
  </si>
  <si>
    <t>поточний ремонт системи електропостачання у ДНЗ  № 123 в м.Миколаєві</t>
  </si>
  <si>
    <t>54048                                м. Миколаїв                        вул. Курчатова, 22</t>
  </si>
  <si>
    <t>Дошкільний навчальний заклад № 99 «Ластівка» м.Миколаєва</t>
  </si>
  <si>
    <t>поточний ремонт системи електропостачання у ДНЗ  № 99 в м.Миколаєві</t>
  </si>
  <si>
    <t>54028                               м. Миколаїв                        вул. Космонавтів, 67А</t>
  </si>
  <si>
    <t>Дошкільний навчальний заклад № 95 «Бджілка» м.Миколаєва</t>
  </si>
  <si>
    <t>поточний ремонт приміщень з заміною металопластикових вікон у  ДНЗ № 95 в м. Миколаєві</t>
  </si>
  <si>
    <t>54050                               м. Миколаїв                        вул. Рибна, 4</t>
  </si>
  <si>
    <t>Дошкільний навчальний заклад № 110 «Гніздечко» м.Миколаєва</t>
  </si>
  <si>
    <t>поточний ремонт системи опалення ДНЗ № 110 в м.Миколаєві</t>
  </si>
  <si>
    <t>54025
м. Миколаїв
провулок  Парусний, 3</t>
  </si>
  <si>
    <t>Миколаївська
загальноосвітня школа І-ІІІ ступенів № 51
Миколаївської міської ради Миколаївської області</t>
  </si>
  <si>
    <t>поточний ремонт огорожі ЗОШ № 51 в м.Миколаєві</t>
  </si>
  <si>
    <t>54038                               м. Миколаїв                        вул.Крилова, 42</t>
  </si>
  <si>
    <t>послуги з улаштування блискавка захисту будівлі ЗОШ № 52 в м.Миколаєві</t>
  </si>
  <si>
    <t>54003                               м. Миколаїв                        вул.Потьомкінська, 154</t>
  </si>
  <si>
    <t>Миколаївська
загальноосвітня школа І-ІІІ ступенів № 53
Миколаївської міської ради Миколаївської області</t>
  </si>
  <si>
    <t>поточний ремонт: вогнезахичсна обробка дерев'яних конструкцій покрівлі будівлі ЗОШ № 53 в м.Миколаєві</t>
  </si>
  <si>
    <t>54037                               м. Миколаїв                        вул.Знаменгська, 2/6</t>
  </si>
  <si>
    <t>Миколаївська
загальноосвітня школа І-ІІІ ступенів № 44
Миколаївської міської ради Миколаївської області</t>
  </si>
  <si>
    <t>поточний ремонт системи опалення ЗОШ № 44 в м.Миколаєві</t>
  </si>
  <si>
    <t>54002                              м. Миколаїв                        вул.Даля, 11-А</t>
  </si>
  <si>
    <t>поточний ремонт системи електропостачання у ЗОШ  № 37 в м.Миколаєві</t>
  </si>
  <si>
    <t>54029                               м. Миколаїв                        вул. Робоча, 8</t>
  </si>
  <si>
    <t>Миколаївська
загальноосвітня школа І-ІІІ ступенів № 22
Миколаївської міської ради Миколаївської області</t>
  </si>
  <si>
    <t>поточний ремонт системи електропостачання з заміною електролічильника у ЗОШ  № 22 в м.Миколаєві</t>
  </si>
  <si>
    <t>54048                               м. Миколаїв                        вул. Лісова, 1</t>
  </si>
  <si>
    <t>Миколаївська
загальноосвітня школа І-ІІІ ступенів № 24
Миколаївської міської ради Миколаївської області</t>
  </si>
  <si>
    <t>поточний ремонт системи електропостачання з заміною трансформаторів у ЗОШ  № 24 в м.Миколаєві</t>
  </si>
  <si>
    <t>54030                               м. Миколаїв                        вул.Потьомкінська, 22-а</t>
  </si>
  <si>
    <t>Миколаївська
загальноосвітня школа І-ІІІ ступенів № 15
Миколаївської міської ради Миколаївської області</t>
  </si>
  <si>
    <t>поточний ремонт приміщень ЗОШ № 15 в м.Миколаєві</t>
  </si>
  <si>
    <t>54056                               м. Миколаїв                        вул.Христо Ботєва, 41</t>
  </si>
  <si>
    <t>Миколаївська
загальноосвітня школа І-ІІІ ступенів № 16
Миколаївської міської ради Миколаївської області</t>
  </si>
  <si>
    <t>поточний ремонт приміщень з установкою протипожежних дверей ЗОШ № 16 в м.Миколаєві</t>
  </si>
  <si>
    <t>54020                              м. Миколаїв                        вул.Защука, 2А</t>
  </si>
  <si>
    <t>Миколаївська
загальноосвітня школа І-ІІІ ступенів № 25
Миколаївської міської ради Миколаївської області</t>
  </si>
  <si>
    <t>поточний ремонт системи електропостачання у ЗОШ  № 25 в м.Миколаєві</t>
  </si>
  <si>
    <t>54017                             м. Миколаїв                        вул.Мала Морьська, 78</t>
  </si>
  <si>
    <t>поточний ремонт системи електропостачання з заміною електролічильника у ЗОШ  № 4 в м.Миколаєві</t>
  </si>
  <si>
    <t>54056 м.Миколаїв                       вул. Китобоїв, 3-Б</t>
  </si>
  <si>
    <t>Миколаївська
загальноосвітня школа І-ІІІ ступенів № 11
Миколаївської міської ради Миколаївської області</t>
  </si>
  <si>
    <t>поточний ремонт приміщень з заміною дверей, поточний ремонт системи опалення ЗОШ № 11 в м.Миколаєві</t>
  </si>
  <si>
    <t>54042 м.Миколаїв                       вул. Передова, 11-А</t>
  </si>
  <si>
    <t>Миколаївська
загальноосвітня школа І-ІІІ ступенів № 19
Миколаївської міської ради Миколаївської області</t>
  </si>
  <si>
    <t>поточний ремонт спортивної зали у ЗОШ  № 19 в м.Миколаєві</t>
  </si>
  <si>
    <t>54015 м.Миколаїв                       вул. Робоча, 2</t>
  </si>
  <si>
    <t>Миколаївський економічний ліцей № 2                                      Миколаївської міської ради Миколаївської області</t>
  </si>
  <si>
    <t>поточний ремонт приміщень Ек.ліцея № 2 в м.Миколаєві</t>
  </si>
  <si>
    <t>ФОП Залітко В.В.</t>
  </si>
  <si>
    <t>ТОВ МНП "Комток"</t>
  </si>
  <si>
    <t>ФОП Вербицький Д.С.</t>
  </si>
  <si>
    <t>ФОП Кілочек С.В.</t>
  </si>
  <si>
    <t>БМК "Факіл"</t>
  </si>
  <si>
    <t>ТОВ ГЕРК</t>
  </si>
  <si>
    <t>ТОВ "СтройМирИндастриз"</t>
  </si>
  <si>
    <t>ФОП Заклепний В.М.</t>
  </si>
  <si>
    <t>ФОП Жорова А.М.</t>
  </si>
  <si>
    <t>ФОП Писаренко В.В.</t>
  </si>
  <si>
    <t>ТОВ "Искобар"</t>
  </si>
  <si>
    <t>ФОП Поліщук О.В.</t>
  </si>
  <si>
    <t>ФОП Волошин О.Г.</t>
  </si>
  <si>
    <t>ТОВ "Герк"</t>
  </si>
  <si>
    <t>ТОВ "Нікпожтехсервіс"</t>
  </si>
  <si>
    <t>ТОВ "Фенікс Юг"</t>
  </si>
  <si>
    <t>ТОВ Інтехнно</t>
  </si>
  <si>
    <t>ФОП Білецький А.В.</t>
  </si>
  <si>
    <t xml:space="preserve">м.Миколаїв,                                                                                          вул. Китобоїв, 3 </t>
  </si>
  <si>
    <t>ТОВ " Промбут 2 "</t>
  </si>
  <si>
    <t>54055
м. Миколаїв, вул.Погранична, 143</t>
  </si>
  <si>
    <t xml:space="preserve">оплата по капітальний  ремонт будівлі  ЗОШ № 36 по вул.Погранична (Чигрина), 143 у м.Миколаєві                                               </t>
  </si>
  <si>
    <t xml:space="preserve">технагляд по капітальному  ремонту будівлі  ЗОШ № 36 по вул.Погранична (Чигрина), 143 у м.Миколаєві                                               </t>
  </si>
  <si>
    <t>54003
м. Миколаїв, вул.Чкалова, 114</t>
  </si>
  <si>
    <t xml:space="preserve"> капітальний ремонт спортивного майданчику ЗОШ № 3 по вул. Чкалова, 114 у м.Миколаєві                                    </t>
  </si>
  <si>
    <t xml:space="preserve">технагляд по капітальному ремонту спортивного майданчику ЗОШ № 3 по вул. Чкалова, 114 в м.Миколаєві                                        </t>
  </si>
  <si>
    <t xml:space="preserve"> капітальний ремонт харчоблоку ЗОШ № 12 по вул. 1-й Екіпажний (Урицького), 2 у м.Миколаїв                                                </t>
  </si>
  <si>
    <t xml:space="preserve">технагляд по капітальному  ремонту харчоблоку ЗОШ № 12 по вул. 1-й Екіпажний (Урицького), 2 у м.Миколаїв                                       </t>
  </si>
  <si>
    <t>54056
м. Миколаїв
вул. Космонавтів, 70</t>
  </si>
  <si>
    <t>Миколаївська
загальноосвітня школа І-ІІІ ступенів № 20
Миколаївської міської ради Миколаївської області</t>
  </si>
  <si>
    <t xml:space="preserve">капітальний ремонт огорожі ЗОШ № 20 по вул. Космонавтів, 70 у м.Миколаєві                                                   </t>
  </si>
  <si>
    <t>ТОВ "Житлорембуд - Ніка"</t>
  </si>
  <si>
    <t>54030
м. Миколаїв
вул. Нікольська, 6</t>
  </si>
  <si>
    <t xml:space="preserve">капітальний ремонт покрівлі ЗОШ № 39 по вул. Нікольська, 6 у м.Миколаєві                                                       </t>
  </si>
  <si>
    <t>ТОВ "Автобіолюкс"</t>
  </si>
  <si>
    <t>54036
м. Миколаїв
вул. Олександра Матросова, 2</t>
  </si>
  <si>
    <t>Миколаївська
загальноосвітня школа І-ІІІ ступенів № 61
Миколаївської міської ради Миколаївської області</t>
  </si>
  <si>
    <t>корегування ПКД по проекту :Капітальний ремонт спортивного майданчику ЗОШ №61 по вул.Матросова,2 у м.Миколаєві</t>
  </si>
  <si>
    <t xml:space="preserve">машини для обробки даних (ноутбуки в комплекті) </t>
  </si>
  <si>
    <t>поточний ремонт мереж  зовнішнього освітлення по вул. Тиха іфд буд. 6 до буд 34 по вул Бойченка</t>
  </si>
  <si>
    <t>поточний ремонт мереж  зовнішнього освітлення по пров. 2 Троїцька від б. 18 до вул. Троїцька</t>
  </si>
  <si>
    <t>поточний ремонт мереж  зовнішнього освітлення  пров.Електронний від буд. 5до вул.Електронної</t>
  </si>
  <si>
    <t>поточний ремонт мереж  зовнішнього освітлення пров.2 Кільцевий від. Буд.18 до вул.11 Лінія</t>
  </si>
  <si>
    <t>Поточний ремонт зупинки громадського транспорту вул. Космонавтів ріг вул.12 Поздовжня</t>
  </si>
  <si>
    <t>Поточний ремонт зупинки громадського транспорту Кінцева зупинка маршрутного таксі №45</t>
  </si>
  <si>
    <t>Поточний ремонт майданчика під ТПВ пр.Миру 60.64.</t>
  </si>
  <si>
    <t>Поточний ремонт майданчика під ТПВ вул. Космонавтів 100</t>
  </si>
  <si>
    <t>Поточний ремонт майданчика під ТПВ віул. Театральна 47</t>
  </si>
  <si>
    <t>Поточний ремонт майданчика під ТПВ вул.Космонавтів 144</t>
  </si>
  <si>
    <t>Поточний ремонт майданчика під ТПВ вул.Вінграновського 43</t>
  </si>
  <si>
    <t>Поточний ремонт майданчика під ТПВ вул.Передова 52Д</t>
  </si>
  <si>
    <t>Поточний ремонт майданчика під ТПВ вул.Миколаївська 8</t>
  </si>
  <si>
    <t>Поточний ремонт майданчика під ТПВ вул.Південна 47</t>
  </si>
  <si>
    <t>Поточний ремонт дорожнього покриття вул.Легпромівська від вул.Троїцька  до пров.3 Легпромівський</t>
  </si>
  <si>
    <t>Поточний ремонт дорожнього покриття вул.11 Лінія ріг Херсонського шосе</t>
  </si>
  <si>
    <t>Поточний ремонт дорожнього покриття вул.Електронна</t>
  </si>
  <si>
    <t>вул.Погранична 45 м.миколавї</t>
  </si>
  <si>
    <t>Капітальний ремонт огорожі  ДЮСШ №3</t>
  </si>
  <si>
    <t>установка фіртону</t>
  </si>
  <si>
    <t>Капітальний ремонт футбольного майданчика із штучним покритям ДЮСШ №3</t>
  </si>
  <si>
    <t>установлення освітлення та  штучного покриття</t>
  </si>
  <si>
    <t>вул.Світанкова 1 м.Миколаїв</t>
  </si>
  <si>
    <t>Капітальний ремонт трибун дворового туалету  та госпордарських приміщень  стадіону " Колос" ДЮСШ №3</t>
  </si>
  <si>
    <t>монтування  трибун, доріжок та туалету</t>
  </si>
  <si>
    <t>пр.Богоявленський 253 а /1  м.Миколаїв</t>
  </si>
  <si>
    <t>Капітальний ремонт приміщеняя тренажерного залу ДЮСШ №5</t>
  </si>
  <si>
    <t>демонтаж та монтаж покрівлі, стін,   віконних  та дверних блоків, утеплення фундаменту , зовнішне та внутрішне  устаткування.</t>
  </si>
  <si>
    <t>вул.Олійника 11а м.Миколаїв</t>
  </si>
  <si>
    <t>Капітальний ремонт приміщення СДЮШОР №6</t>
  </si>
  <si>
    <t>ремонт спортивної зали та роздягалень</t>
  </si>
  <si>
    <t>вул.Скульптора Ізмалкова 132а м.Миколаїв</t>
  </si>
  <si>
    <t>Капітальний ремонт частини будівлі ДЮСШ №7</t>
  </si>
  <si>
    <t>утеплення стін, ремонт даху,</t>
  </si>
  <si>
    <t>вул.2 Екіпажна  245 м.Миколаїв</t>
  </si>
  <si>
    <t>Капітальний ремонт веслувальної бази спортивної зали ШВСМ</t>
  </si>
  <si>
    <t>заміна електроосвітлення,водосточних труб,улаштування підлоги та кокрівлі,внутрішне опорядження,зовнішне оздоблення.</t>
  </si>
  <si>
    <t xml:space="preserve"> на футбольмоу полі установлення табло,навісу, трибун,  перенесення щита ЩС-0,4кВ,установка зовнішнього контуру заземлення,енергозабезпечення насосоної, дренаж  поля, зливна  каналізація, поливочний водопровід,</t>
  </si>
  <si>
    <t>пр.Героїв України 2/4 м.Миколаїв</t>
  </si>
  <si>
    <t>Будівництво спортивного майданчика КДЮСШ "Комунарівець"за адресою пр.Героїв України 2/4 в м.Миколаєві в т.ч. проектні роботи та експертиза</t>
  </si>
  <si>
    <t>укладання штучного покриття</t>
  </si>
  <si>
    <t>Реставрація  будівлі СДЮШОр з фехтування(заміна системи опалення)  по вул.Пушкінська11  в м.Миколаїві в т.ч. проетні роботи та експертиза</t>
  </si>
  <si>
    <t>заміна системи опалення</t>
  </si>
  <si>
    <t>кап.післяек.рем.вуз.та обл.ліфт.ж/б в.8 Березня,71(п.1,п.2,п.3,п.4) м.Мик.</t>
  </si>
  <si>
    <t xml:space="preserve">              
КП"МИКОЛАЇВЛIФТ"              </t>
  </si>
  <si>
    <t xml:space="preserve"> </t>
  </si>
  <si>
    <t>кап.рем. ж/б по вул.Заводська,1, корп.,2 м.Мик.</t>
  </si>
  <si>
    <t xml:space="preserve">       
ТОВ"АВТОБІОЛЮКС"             </t>
  </si>
  <si>
    <t xml:space="preserve">кап.рем.м"як.покр.ж/б по пр.Богоявленський,6 </t>
  </si>
  <si>
    <t>кап.рем.м"як.покр.ж/б по вул.Космонавт.,138-г м.Мик.</t>
  </si>
  <si>
    <t>ПКД та пров.експ.з посл.відш. вит.К.р. покр.ж/б в.Нікольс.16/18м.Мик.</t>
  </si>
  <si>
    <t xml:space="preserve">ТОВ "Проект-Комплект Строй"   </t>
  </si>
  <si>
    <t>ПКД та пров.експ.з посл.відш.вит. К.р.покр.ж/б в.Нікольс.16/18м.Мик.</t>
  </si>
  <si>
    <t>ПКД та пров.експ.з посл.відш.вит. К.р.покр.ж/б в.Нікольс.16 м.Мик.</t>
  </si>
  <si>
    <t>ПКД та пров.експ.з посл.відш.вит. К.р.покр.ж/б в.Безіменна,78 м.Мик.</t>
  </si>
  <si>
    <t>кап.рем.гуртожитку по пр.Богоявленс.,309 м.Мик.</t>
  </si>
  <si>
    <t xml:space="preserve">ТОВ "СтройМирИндастриз"  </t>
  </si>
  <si>
    <t>кап.рем.покр.6-ти під.9-ти пов.ж/б пров.Парусний11, м.Мик.</t>
  </si>
  <si>
    <t>ПКД Кап.рем.ел.мереж багатокв.ж/б в.Шосейна,58 м.Мик.</t>
  </si>
  <si>
    <t>ТОВ"Електрім-2000"</t>
  </si>
  <si>
    <t>ПКД Кап.рем.ел.мереж багатокв.ж/б в.Озерна,12 м.Мик.</t>
  </si>
  <si>
    <t>ПКД та пр.екс.з пос.від.вит. К.р.сит.вод.,кан.та вим.ж/б пр.Гер.Укр.,12м.Мик.</t>
  </si>
  <si>
    <t xml:space="preserve">         
ТОВ "Проект-комплект"         </t>
  </si>
  <si>
    <t>ПКД та пр.екс.з пос.від.вит.К.р.сит.вод.,кан.та вим.ж/б пр.Гер.Укр.,12м.Мик.</t>
  </si>
  <si>
    <t>ПКД та пров.експ.Кап.рем.покр.ж/б в.Новобудівна,1 м.Мик.</t>
  </si>
  <si>
    <t>ФОП ГРИГОРЕНКО Д.С.</t>
  </si>
  <si>
    <t>ПКД Кап.рем.сист.зовн.каналіз.ж/б в.Адмір.Макарова,16 м.Мик.</t>
  </si>
  <si>
    <t xml:space="preserve">ТОВ"Ніковіта-Сервіс" </t>
  </si>
  <si>
    <t>ПКД "Модерніз.вузл.та облад.ліфт.ж/б в.Декабристів,25(п.1) м.Мик.</t>
  </si>
  <si>
    <t xml:space="preserve">ФОП Новіков О. П. </t>
  </si>
  <si>
    <t>ПКД та пров.експ.Кап.рем.покр.ж/б в.Чкалова,212-А м.Мик.</t>
  </si>
  <si>
    <t>ПКД та пров.експ.Кап.рем.покр.ж/б в.Сінна,33-Б м.Мик.</t>
  </si>
  <si>
    <t>ПКД та пров.експ.Кап.рем.покр.ж/б в.Чкалова,212-Б м.Мик.</t>
  </si>
  <si>
    <t>ПКД та пров.експ.Кап.рем.м"як.покр.ж/б в.Космонавт.,138-Г м.Мик.</t>
  </si>
  <si>
    <t>ФОП ПАВЛIНОВ Ю.О.</t>
  </si>
  <si>
    <t>ПКД та пр.експ.Кап.рем.м"як.покр.ж/б пр.Корабелів,5 м.Мик.</t>
  </si>
  <si>
    <t xml:space="preserve">ФОП Чечуй С. В. </t>
  </si>
  <si>
    <t xml:space="preserve">кап.рем.покр.ж/б по в.Чайковськ.,31 м.Мик </t>
  </si>
  <si>
    <t xml:space="preserve">ТОВ"СПІК МК" </t>
  </si>
  <si>
    <t>кап.рем.скат.покр.ж/б в.Олійника,32 м.Мик.</t>
  </si>
  <si>
    <t>кап.рем.покрівлі ж/б по пр.Богоявленс.,39 м.Мик.</t>
  </si>
  <si>
    <t xml:space="preserve">           
ТОВ"ДІ КОР-БУД"               </t>
  </si>
  <si>
    <t>кап.рем.покрівлі ж/б по в.Адміральська,12 м.Мик.</t>
  </si>
  <si>
    <t xml:space="preserve"> ТОВ"СТРОЙ-ТОС" </t>
  </si>
  <si>
    <t>кап.рем.покрівлі ж/б по пр.Миру,25-А м.Мик.</t>
  </si>
  <si>
    <t>кап.рем.покрівлі ж/б по пр.Миру,44 м.Мик.за02.18р.БезПДВ.</t>
  </si>
  <si>
    <t xml:space="preserve">           
ТОВ"ФАСАД-ЦЕНТР"              </t>
  </si>
  <si>
    <t xml:space="preserve">           
ТОВ"ЦЕНТРЛІФТ"                </t>
  </si>
  <si>
    <t>кап.рем.вуз.та обл.ліфт. ж/б вул.12Поздовжня,3(п.1) м.Мик.</t>
  </si>
  <si>
    <t>кап.рем.вуз.та обл.ліфт. ж/б вул.Казарського,5-а(п.2) м.Мик.</t>
  </si>
  <si>
    <t>кап.рем.вуз.та обл.ліфт. ж/б вул.Новозаводс.,2-а(л.А) м.Мик.</t>
  </si>
  <si>
    <t xml:space="preserve">Технагляд </t>
  </si>
  <si>
    <t>кап.рем.м.зов.ос.пер.пр.Бог. в.Мет,в.Ок,в.Пр,в.Тор,в.Нов,пр.Б.м.Мик.</t>
  </si>
  <si>
    <t>ТОВ "ГАЛЕД Україна"</t>
  </si>
  <si>
    <t>кап.рем.м.зов.ос.пер.пр.Бог. в.Мет,в.Ок,в.Пр,в.Тор,в.Нов,пр.Б.м.Мик.;</t>
  </si>
  <si>
    <t>кап.рем.м.зов.ос.пер.пр.Цен. в.Б,в.П,в.Ф,в.Д,в.С,в.Мос,в.М.Мор.в.Ін.мМик</t>
  </si>
  <si>
    <t>пкд К.р.м.з.ос.пер. пр.Цен,в.Буз. в.Пуш.в.Фал.в.Дек.в.Соб.в.Мос.в.М.Мор.в.Інж. м.Мик</t>
  </si>
  <si>
    <t xml:space="preserve">ТОВ "Проект-Комплект Строй" </t>
  </si>
  <si>
    <t>Авт.К.р.м.з.ос.пер. пр.Цен,в.Буз. в.Пуш.в.Фал.в.Дек.в.Соб.в.Мос.в.М.Мор.в.Інж. м.Мик</t>
  </si>
  <si>
    <t>Авт.наг.К.р.м.з.ос.пер.пр.Бог. в.Мет,в.Ок,в.Пр,в.Тор,в.Ост.В.,пр.Бал.м.Мик.</t>
  </si>
  <si>
    <t xml:space="preserve">ТОВ "Проект-Комплект" </t>
  </si>
  <si>
    <t>ПКД та пров.екс.з відш.витр. Кап.р.мер.зов.осв. в.Ост.Виш, в.в.Янт.до в.Стан.в Кор.р. м.Мик.</t>
  </si>
  <si>
    <t xml:space="preserve">ТОВ "Светолюкс-Електромонтаж" </t>
  </si>
  <si>
    <t>кап.рем.окр.вуз.обл.тепл.ввод.ж/б вул.Крилова,13 м.Мик.</t>
  </si>
  <si>
    <t xml:space="preserve">Югтепломер-Сервіс </t>
  </si>
  <si>
    <t>кап.рем.окр.вуз.обл.тепл.ввод.ж/б вул.Декабристів,4м.Мик.</t>
  </si>
  <si>
    <t>кап.рем.окр.вуз.обл.тепл.ввод.ж/б вул.Ходирєва,16 м.Мик.</t>
  </si>
  <si>
    <t xml:space="preserve">ТОВ "НІК-ИНСЕРВІС" </t>
  </si>
  <si>
    <t>ПКД та пр.експ.з відш.Кап.рем.окр.вуз.обл.тепл.вводу в ж/б м.Мик.</t>
  </si>
  <si>
    <t>ФОП Мігунова І.І.</t>
  </si>
  <si>
    <t>пров.топо-геод.зйом.по об.Кап. рем.п.-пам. сад.-парк.мист."Парк Пер."в Ц.р. м.Мик</t>
  </si>
  <si>
    <t>ППКФ"СНЕЙЛ"</t>
  </si>
  <si>
    <t>пров.топо-геод.зйом.по об.Кап.рем.п.-пам. сад.-парк.мист."Парк Пер."в Ц.р. м.Мик</t>
  </si>
  <si>
    <t>Кап.рем.кааліз.колект. Д-1400мм"в.Лескова від в.Смдорчука до в.Богородича(прот.485п/м), авар.-відбудовні роб.(Аванс)</t>
  </si>
  <si>
    <t>МКП "Миколаївводоканал"</t>
  </si>
  <si>
    <t>кориг.ПКД та пр.екс.з відш.вит."Нове буд.світл.об.в м.Мик.в.Троїцькій ріг в.Новозав."</t>
  </si>
  <si>
    <t xml:space="preserve">ПП "Зодчий" </t>
  </si>
  <si>
    <t>кориг.ПКД та пр.екс.з відш.вит."Нове буд.світл.об.в м.Мик.в.Космонавт.ріг в.Турбін."</t>
  </si>
  <si>
    <t xml:space="preserve">ПрАТ"БК ЖИТЛОПРОМБУД-8"  </t>
  </si>
  <si>
    <t>лік.нас.під.с.Гор.-будівн.др.к. д.зах.в.під.с.Гор.м.Мик.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</si>
  <si>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</si>
  <si>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>КП МКП "Капітальне будівництво міста Миколаєва"</t>
  </si>
  <si>
    <t xml:space="preserve"> Пр.Богоявл.у дв.буд.№30 та на перехр.з в.Гагар.в м.Мик.</t>
  </si>
  <si>
    <t>Вул.6 Воєнна від вул.Столярна до вул.Купорна в м.Мик.</t>
  </si>
  <si>
    <t>Перехр.вул.Херс.шосе та в.5Лінія в м.Мик.</t>
  </si>
  <si>
    <t>Інг.спуск біля пішох.мосту в м.Мик.</t>
  </si>
  <si>
    <t>Інг.спуск від Соборної площі до пішохідн.мосту в м.Мик.</t>
  </si>
  <si>
    <t>Вул.Веселин.від вул.Ізмаїльська до в.Поштова в м.Мик.</t>
  </si>
  <si>
    <t>Вул.Космонавтів у дв.буд.№140В,146,148,150 в м.Мик.</t>
  </si>
  <si>
    <t>Вул.Океанівська у дв.буд.№32А,32Б,32В,40А,38А,38Бв м.Мик.</t>
  </si>
  <si>
    <t>Вул.Потьомкінська у дв.буд.№141,143 в м.Мик.</t>
  </si>
  <si>
    <t>Вул.2 Екіпажна від вул.3 Воєнна до вул.10 Воєнна м.Мик.</t>
  </si>
  <si>
    <t>Вул.295 Стрілкової Дивізії в м.Мик.</t>
  </si>
  <si>
    <t>Вул.3 Слобідська у дворі буд.від№50до№56 в м.Мик.</t>
  </si>
  <si>
    <t>Вул.5 Інгульська в м.Мик.</t>
  </si>
  <si>
    <t>Вул.5Слобідська від буд.№18по в.Колодязна до в.Потьомкінська в мМик.</t>
  </si>
  <si>
    <t>Вул.5Слобідська від вул.Чкалова до вул.Севастопольська в м.Мик.</t>
  </si>
  <si>
    <t>Вул.6 Слобідська взд.буд.№51 в м.Мик.</t>
  </si>
  <si>
    <t>Вул.6 Слобідська у дворі буд.від№43до№49 в м.Мик.</t>
  </si>
  <si>
    <t>Вул.8Березня від в.2Поперечна до в.9Поперечна в м.Мик.</t>
  </si>
  <si>
    <t>Вул.8Поперечна в.в.8 Березня до в.Водопр.в м.Мик.</t>
  </si>
  <si>
    <t>Вул.Інгульська взд.буд.№12-14 в м.Мик.</t>
  </si>
  <si>
    <t>Вул.А.Олійника від буд.№28-А до пров.Південний в м.Мик.</t>
  </si>
  <si>
    <t>Вул.А.Олійника взд.буд.№1-24 в м.Мик.</t>
  </si>
  <si>
    <t>Вул.Адм.Макарова від в.Осберваторна до в.Нікольській в м.Мик.</t>
  </si>
  <si>
    <t>Вул.Адміральська біля буд.№20 в м.Мик.</t>
  </si>
  <si>
    <t>Вул.Ак.Рильського взд.буд.№116 в м.Мик.</t>
  </si>
  <si>
    <t>Вул.Ан.Олійника взд.буд.№28А в м.Мик.</t>
  </si>
  <si>
    <t>Вул.Б.Бульв.від буд.№1до вул.Терасної в м.Мик.</t>
  </si>
  <si>
    <t>Вул.Бойченка в м.Мик.</t>
  </si>
  <si>
    <t>Вул.Братська в м.Мик.</t>
  </si>
  <si>
    <t>Вул.Вінграновського від вул.Троїцька до вул.Космонавтів в м.Мик.</t>
  </si>
  <si>
    <t>Вул.Вінграновського у дв.буд.№25,№27 в м.Мик.</t>
  </si>
  <si>
    <t>Вул.Веселинівська взд.буд.№14,№16А в м.Мик.</t>
  </si>
  <si>
    <t>Вул.Втората взд.буд.№21 та №95 в мкр.Терн. в м.Мик.</t>
  </si>
  <si>
    <t>Вул.Втората у дв.буд.№6,№14 в м.Мик.</t>
  </si>
  <si>
    <t>Вул.Галицинівська взд.буд.№83 в м.Мик.</t>
  </si>
  <si>
    <t>Вул.Ген.Карпенка від буд.№3 до пр.Центральний в м.Мик.</t>
  </si>
  <si>
    <t>Вул.Ген.Карпенка у дв.буд.№43-47 в м.Мик.</t>
  </si>
  <si>
    <t>Вул.Гетьм.Мазепи у дв.буд.№66,№69 в м.Мик.</t>
  </si>
  <si>
    <t>Вул.Гончарова взд.буд.№32-54 в м.Мик.</t>
  </si>
  <si>
    <t>Вул.Д.Самойловича взд.буд.№2-А в м.Мик.</t>
  </si>
  <si>
    <t>Вул.Дачна від вул.Привокзальна до вул.Крилова в м.Мик.</t>
  </si>
  <si>
    <t>Вул.Дачна взд.буд.№45-50 в м.Мик.</t>
  </si>
  <si>
    <t>Вул.Декабристів від в.Погран.до в.Образцова в м.Мик.</t>
  </si>
  <si>
    <t>Вул.Доктора Самойловича взд.буд.№4А в м.Мик.</t>
  </si>
  <si>
    <t>Вул.Знамянська в м.Мик.</t>
  </si>
  <si>
    <t>Вул.Квітнева взд.буд.№50-52 в м.Мик.</t>
  </si>
  <si>
    <t>Вул.Китобоїв у дв.буд.№12 в м.Мик.</t>
  </si>
  <si>
    <t>Вул.Колодязна у дв.буд.№4,6,8,10 в м.Мик.</t>
  </si>
  <si>
    <t>Вул.Косм.Волкова взд.буд.№15-17 в м.Мик.</t>
  </si>
  <si>
    <t>Вул.Космонавтів взд.буд.№70 в м.Мик.</t>
  </si>
  <si>
    <t>Вул.Космонавтів у дв.буд.№142 в м.Мик.</t>
  </si>
  <si>
    <t>Вул.Котельна в м.Мик.</t>
  </si>
  <si>
    <t>Вул.Кузн.від пров.Суднобуд.до в.Садова в м.Мик.</t>
  </si>
  <si>
    <t>Вул.Лагерна взд.буд.№6А-14 в м.Мик.</t>
  </si>
  <si>
    <t>Вул.Лазурна взд.буд.№34 в м.Мик.</t>
  </si>
  <si>
    <t>Вул.Лазурна у дв.буд.№2,4,6 в м.Мик.</t>
  </si>
  <si>
    <t>Вул.Лягіна від пр.Центр.до вул.В.Морська в м.Мик.</t>
  </si>
  <si>
    <t>Вул.М.Малин.від вул.2Екіпажна до вул.Караз.в м.Мик.</t>
  </si>
  <si>
    <t>Вул.М.Морська взд.буд.№3 в м.Мик.</t>
  </si>
  <si>
    <t>Вул.Металургів взд.буд.№34-36 в м.Мик.</t>
  </si>
  <si>
    <t>Вул.Микоаївська від вул.1Лінія до вул.Південна  в м.Мик.</t>
  </si>
  <si>
    <t>Вул.Молодогвар.від буд.№51 до пров.Полярний в м.Мик.</t>
  </si>
  <si>
    <t>Вул.Морех.від в.Бузника до в.Г.Карпенка в м.Мик.</t>
  </si>
  <si>
    <t>Вул.Нікольська біля буд.№40 в м.Мик.</t>
  </si>
  <si>
    <t>Вул.Нікольська від в.Садової до в.Лягіна в м.Мик.</t>
  </si>
  <si>
    <t>Вул.Нікольська взд.буд№34 в м.Мик.</t>
  </si>
  <si>
    <t>Вул.Нагірна в м.Мик.</t>
  </si>
  <si>
    <t>Вул.Новобудівна взд.буд.№18 в м.Мик.</t>
  </si>
  <si>
    <t>Вул.О.Ольжича взд.буд.№15-А в м.Мик.</t>
  </si>
  <si>
    <t>Вул.О.Янати в м.Мик.</t>
  </si>
  <si>
    <t>Вул.Озерна прохід між буд.№1 та №3 в м.Мик.</t>
  </si>
  <si>
    <t>Вул.Озерна у дв.буд.№1-11 в м.Мик.</t>
  </si>
  <si>
    <t>Вул.Озерна у скв.ім.Ю.Макарова в м.Мик.</t>
  </si>
  <si>
    <t>Вул.Океанівська у дв.буд.№28-30А в м.Мик.</t>
  </si>
  <si>
    <t>Вул.Океанівська взд.буд.№28-30А в м.Мик.</t>
  </si>
  <si>
    <t>Вул.Очаківська від в.Веселин.до пров.Очак.в м.Мик.</t>
  </si>
  <si>
    <t>Вул.Південна від буд.№49 до пров.Залізн.в м.Мик.</t>
  </si>
  <si>
    <t>Вул.Південна у дв.буд.№49А в м.Мик.</t>
  </si>
  <si>
    <t>Вул.Погранична взд.буд.№47-А в м.Мик.</t>
  </si>
  <si>
    <t>Вул.Потьомк.від в.5Слоб.до в.Нікольська в м.Мик.</t>
  </si>
  <si>
    <t>Вул.Потьомкінська взд.буд.№149 в м.Мик.</t>
  </si>
  <si>
    <t>Вул.Поштова від буд.№146 до буд.№160А в м.Мик.</t>
  </si>
  <si>
    <t>Вул.Привільна від в.2Екіпажна до пр.Прохол.в м.Мик.</t>
  </si>
  <si>
    <t>Вул.Пушкінська від пр.Центр.до вул.Адм.Макар.в м.Мик.</t>
  </si>
  <si>
    <t>Вул.Райдужна в м.Мик.</t>
  </si>
  <si>
    <t>Вул.Рюміна взд.буд.№15 в м.Мик.</t>
  </si>
  <si>
    <t>Вул.Севастопольська від вул.5Слоб.до в.6Слоб.в м.Мик.</t>
  </si>
  <si>
    <t>Вул.Соборна від в.Чкалова до пр.Центр.в м.Мик.</t>
  </si>
  <si>
    <t>Вул.Столярна від в.6Воєнна до вул.8Воєнна в м.Мик.</t>
  </si>
  <si>
    <t>Вул.Театральна у дв.буд.№27в м.Мик.</t>
  </si>
  <si>
    <t>Вул.Театральна від вул.Перед.до вул.Микол. в м.Мик.</t>
  </si>
  <si>
    <t>Вул.Терасна від в.Б.Бульв.до в.Нікольська в мМик.</t>
  </si>
  <si>
    <t>Вул.Тернопільська в м.Мик.</t>
  </si>
  <si>
    <t>Вул.Торгова від вул.Патона до пр.Богоявл.в м.Мик.</t>
  </si>
  <si>
    <t>Вул.Традиційна у дв.буд.№22/1,22/2 в м.Мик.</t>
  </si>
  <si>
    <t>Вул.Троїцька від в.Круг.до в.Електронна в м.Мик.</t>
  </si>
  <si>
    <t>Вул.Троїцька від вул.Традиц.до вул.Електр.в м.Мик.</t>
  </si>
  <si>
    <t>Вул.Троїцька від вул.Традиц.до вул.Квітнева в м.Мик.</t>
  </si>
  <si>
    <t>Вул.Фалєєвська від в.Спаська до в.Нікол.в м.Мик.</t>
  </si>
  <si>
    <t>Вул.Фонтанна в м.Мик.</t>
  </si>
  <si>
    <t>Вул.Фонтанна взд.буд.№145 в м.Мик.</t>
  </si>
  <si>
    <t>Вул.Чайковского у дв.буд.№20 в м.Мик.</t>
  </si>
  <si>
    <t>Вул.Чайковського у дв.буд.№9 в м.Мик.</t>
  </si>
  <si>
    <t>Вул.Чехова в м.Мик.</t>
  </si>
  <si>
    <t>Вул.Чкалова у дв.буд.№110Б,110А,112 в м.Мик.</t>
  </si>
  <si>
    <t>Вул.Чкалова у дв.буд.№118-122 в м.Мик.</t>
  </si>
  <si>
    <t>Вул.Чкалова у мкр.В.Корениха в м.Мик.</t>
  </si>
  <si>
    <t>Вул.Шевченко від буд.№6А до в.Декабр.в м.Мик.</t>
  </si>
  <si>
    <t>Вул.Шевченка від вул.Лягіна до вул.Соборна в м.Мик.</t>
  </si>
  <si>
    <t>Вул.Шкільна від в.8 Поздовжня до в.11 Поздовжня  в м.Мик.</t>
  </si>
  <si>
    <t>Вул.Шосейна від в.7Попер.до в.Нікольська в м.Мик.</t>
  </si>
  <si>
    <t>Вул.Янтарна взд.буд.№151-161 в м.Мик.</t>
  </si>
  <si>
    <t>Пр.Богоявленський взд.буд.№225-307 в м.Мик.</t>
  </si>
  <si>
    <t>Пр.Гер.України взд.буд.№15-17,№55-57 в м.Мик.</t>
  </si>
  <si>
    <t>Пр.Гер.України в м.Мик.</t>
  </si>
  <si>
    <t>Пр.Корабелів взд.буд.№12 в м.Мик.</t>
  </si>
  <si>
    <t>Пр.Корабелів у дв.буд.№2А в м.Мик.</t>
  </si>
  <si>
    <t>Пр.Миру від в.Космонавтів до в.Новозаводська  в м.Мик.</t>
  </si>
  <si>
    <t>Пр.Миру у дв.буд.№17-21 в м.Мик.</t>
  </si>
  <si>
    <t>Пр.Миру у дв.буд.№34,34-А,36 в м.Мик.</t>
  </si>
  <si>
    <t>Пр.Центр. у дв.ж/б№181,183,183-А в м.Мик.</t>
  </si>
  <si>
    <t>Пр.Центр.у дв.буд.№171 до №185 в м.Мик.</t>
  </si>
  <si>
    <t>Пр.Центр.у дворі буд.від №159 до №161 в м.Мик.</t>
  </si>
  <si>
    <t>Пров.1 Лінії в м.Мик.</t>
  </si>
  <si>
    <t>Пров.4 Братський в м.Мик.</t>
  </si>
  <si>
    <t>Пров.Зустр.від в.Од.шосе до в.Зустр. в м.Мик.</t>
  </si>
  <si>
    <t>Пров.Кобера у дв.буд.№15 в м.Мик.</t>
  </si>
  <si>
    <t>Пров.Ожиновий взд.буд.№35 в м.Мик.</t>
  </si>
  <si>
    <t>Пров.Парусний в м.Мик.</t>
  </si>
  <si>
    <t>Пров.Парусний взд.буд.№9-13 в м.Мик.</t>
  </si>
  <si>
    <t>Пров.Такелажний в м.Мик.</t>
  </si>
  <si>
    <t>Пров.Чорноморський в м.Мик.</t>
  </si>
  <si>
    <t xml:space="preserve"> Вул.Погранична від пр.Богоявленського до вул.М.Морська(парний бік),та вул.М.Морська до вул.5 Слобідська(непарний бік) в м.Мик.</t>
  </si>
  <si>
    <t>Поточний (дрібний) ремонт дорожного покриття</t>
  </si>
  <si>
    <t xml:space="preserve">            
ТОВ "СНУ ОПТІМУМ ДОРБУДІНВЕСТ"</t>
  </si>
  <si>
    <t>Вул. Новозаводська в м.Миколаєві</t>
  </si>
  <si>
    <t xml:space="preserve">ТОВ "МИКОЛАЇВАВТОДОР"         </t>
  </si>
  <si>
    <t>Вул.6 Слобідська від пр.Центральний до вул.Чкалова в м.Миколаєві</t>
  </si>
  <si>
    <t>Вул.Казарського від в.О.Янати до залізн.переїзду в м.Миколаєві</t>
  </si>
  <si>
    <t>Вул.Театральна від вул.Миколаївська до пр.Миру в м.Миколаєві</t>
  </si>
  <si>
    <t>Вул.Озерна від в.Курортна до в.Лазурна в м.Миколаєві</t>
  </si>
  <si>
    <t>Вул.1 Лінія в м.Миколаєві</t>
  </si>
  <si>
    <t>Вул.2 Екіпажна в м.Миколаєві</t>
  </si>
  <si>
    <t>Вул.28 Армії в м.Миколаєві</t>
  </si>
  <si>
    <t>Вул.9 Воєнна в м.Миколаєві</t>
  </si>
  <si>
    <t>Вул.Ген.Карпенка в м.Миколаєві</t>
  </si>
  <si>
    <t>Вул.Крилова в м.Миколаєві</t>
  </si>
  <si>
    <t>Вул.Курортна в м.Миколаєві</t>
  </si>
  <si>
    <t>Вул.Новобудівна в м.Миколаєві</t>
  </si>
  <si>
    <t>Вул.Скульптора Ізмалкова в м.Миколаєві</t>
  </si>
  <si>
    <t>Вул.Чкалова в м.Миколаєві</t>
  </si>
  <si>
    <t>Об'їзна дорога в Корабельному р-ні в м.Миколаєві</t>
  </si>
  <si>
    <t>Пр.Богоявленський від в.Авангардна до в.Космонавтів в м.Миколаєві</t>
  </si>
  <si>
    <t>Пр.Богоявленський ріг вул.Океанівська в м.Миколаєві</t>
  </si>
  <si>
    <t>Пр.Корабелів в м.Миколаєві</t>
  </si>
  <si>
    <t>Пр.Миру в м.Миколаєві</t>
  </si>
  <si>
    <t>Пр.Центральний в м.Миколаєві</t>
  </si>
  <si>
    <t>Розв.кільц.типу по вул.Гагаріна в м.Миколаєві</t>
  </si>
  <si>
    <t>Підїзд.дороги до цвинтаря в мкр.Матвіївка м.Миколаєві</t>
  </si>
  <si>
    <t>Дорога взд.міського кладовища (біля селища М-Погорілово)в м.Миколаєві</t>
  </si>
  <si>
    <t>Поточний  ремонт дорожного покриття</t>
  </si>
  <si>
    <t>Вул.Погранична від в.5Слобідська до пр.Богоявленський (непарний бік)у м.Миколаєві</t>
  </si>
  <si>
    <t xml:space="preserve">ТОВ БК "Дорлідер"             </t>
  </si>
  <si>
    <t>Поточний ремонт дорожного покриття</t>
  </si>
  <si>
    <t>вул.Арх.Старова,4-В(п.2) м.Миколаєві</t>
  </si>
  <si>
    <t>пр.Миру,18-А(п.1,п.2) м.Миколаєві. Пот.рем.ліфта в ж.б.</t>
  </si>
  <si>
    <t>вул.Арх.Старова,4-Г в м.Миколаєві. Пот.рем.підїзд. і вікон сход.кліт.в ж.б.</t>
  </si>
  <si>
    <t>, вул.Заводська, 13/1</t>
  </si>
  <si>
    <t>вул.Лазурна,18-А(п.3) в м.Миколаєві</t>
  </si>
  <si>
    <t>пр.Центральний,16 (1п) в м.Миколаєві</t>
  </si>
  <si>
    <t>вул. Одеське шосе, 84/1</t>
  </si>
  <si>
    <t xml:space="preserve"> вул.Ламбертівська, 45</t>
  </si>
  <si>
    <t>вул.Веселинівська, 54</t>
  </si>
  <si>
    <t>в.Океанів.до б.25 по в.Д.Самойл.в м.Мик.</t>
  </si>
  <si>
    <t>Пот.рем.вн.кв.пр</t>
  </si>
  <si>
    <t xml:space="preserve">              
ДП"Лидер"                     </t>
  </si>
  <si>
    <t>вз.буд.№35 по в.Океанів.в м.Мик.</t>
  </si>
  <si>
    <t>Пот.рем.вн.кварт.пр.</t>
  </si>
  <si>
    <t>вул.Чкалова,106(п.2) в м.Мик.</t>
  </si>
  <si>
    <t>Пот.рем.ліфта у ж.б.</t>
  </si>
  <si>
    <t>вул.Январьова,28 (п.3) в м.Мик.</t>
  </si>
  <si>
    <t>Пот.рем.ліфта у ж.б.,вул.Январьова,28 (п.1) в м.Мик.</t>
  </si>
  <si>
    <t>пр.Центральний,187(п.1) в м.Мик.</t>
  </si>
  <si>
    <t>пр.Центральний,183 (п.1) в м.Мик.</t>
  </si>
  <si>
    <t>вул.Чкалова,120(п.1) в м.Мик.</t>
  </si>
  <si>
    <t>вул.Колодязна,3 (п.3) в м.Мик.</t>
  </si>
  <si>
    <t>вул.Океанівська,34 (п.3) в м.Мик.</t>
  </si>
  <si>
    <t>вул.Колодязна,13 (п.1) в м.Мик.</t>
  </si>
  <si>
    <t>пр.Центральний,171(п.5) в м.Мик.</t>
  </si>
  <si>
    <t>вул.Погранична, 22 (п.1) в м.Мик.</t>
  </si>
  <si>
    <t>вул.Лазурна,36-Б (п.3) в м.Мик.</t>
  </si>
  <si>
    <t>вул.Озерна,6 (п.1) в м.Мик.</t>
  </si>
  <si>
    <t>вул.Озерна,13 (п.2) в м.Мик.</t>
  </si>
  <si>
    <t>вул.6 Слобідська,3 (п.1) в м.Мик.</t>
  </si>
  <si>
    <t>вул.Озерна,25 (п.2) в м.Мик.</t>
  </si>
  <si>
    <t>вул.Озерна,33 (п.1) в м.Мик.</t>
  </si>
  <si>
    <t>вул.Океанівська,54 (п.1)в м.Мик.</t>
  </si>
  <si>
    <t>вул.Чкалова,110-А (п.2) в м.Мик.</t>
  </si>
  <si>
    <t>вул.Соборна,9 (пас) в м.Мик.</t>
  </si>
  <si>
    <t>вул.Шосейна,58 (п.1) в м.Мик.</t>
  </si>
  <si>
    <t>вул.Галини Петрової,1 в м.Мик.</t>
  </si>
  <si>
    <t>вул.8 Березня,14-А (п.3) в м.Мик.</t>
  </si>
  <si>
    <t>вул.Крилова,48(п.2) в м.Мик.</t>
  </si>
  <si>
    <t>вул.Лазурна,18-Б (п.3) в м.Мик.</t>
  </si>
  <si>
    <t>вул.Лазурна,18-Б (п.1) в м.Мик.</t>
  </si>
  <si>
    <t>вул.Лазурна,36-Б (п.4) в м.Мик.</t>
  </si>
  <si>
    <t>пр.Центральний,139(п.2) в м.Мик.</t>
  </si>
  <si>
    <t>вул.В.Морська,6-А в м.Мик.</t>
  </si>
  <si>
    <t>вул.3 Слобідська,51-Б (п.1) в м.Мик.</t>
  </si>
  <si>
    <t>пр.Богоявленський,325/1 (п.4) в м.Мик.</t>
  </si>
  <si>
    <t>вул.Озерна,12 (п.2) в м.Мик.</t>
  </si>
  <si>
    <t>вул.Озерна,11 (п.6) в м.Мик.</t>
  </si>
  <si>
    <t>вул. Київська,8-А (п.3) в м.Мик.</t>
  </si>
  <si>
    <t>пр.Центральний,21 (п.3) в м.Мик.</t>
  </si>
  <si>
    <t>пр.Центральний,21 (п.1) в м.Мик.</t>
  </si>
  <si>
    <t>пр.Центральний,139 (п.1) в м.Мик.</t>
  </si>
  <si>
    <t>пр.Центральний,183-А (п.3) в м.Мик.</t>
  </si>
  <si>
    <t>вул.Металургів,6 (п.1) в м.Мик.</t>
  </si>
  <si>
    <t>вул.1 Слобідська,43 (п.1) в м.Мик.</t>
  </si>
  <si>
    <t>вул.1 Слобідська,43 (п.2) в м.Мик.</t>
  </si>
  <si>
    <t>вул.Океанівська,58 (п.2) в м.Мик.</t>
  </si>
  <si>
    <t>вул.Садова,50 (п.3) в м.Мик.</t>
  </si>
  <si>
    <t>вул. Озерна,11 (п.5) в м.Мик.</t>
  </si>
  <si>
    <t>вул.Озерна,3 (п.1) в м.Мик.</t>
  </si>
  <si>
    <t>пр.Центральний,138 (п.1) в м.Мик.</t>
  </si>
  <si>
    <t>пр.Центральний,12 в м.Мик.</t>
  </si>
  <si>
    <t>вул.Колодязна,10 (п.1) в м.Мик.</t>
  </si>
  <si>
    <t>вул.1Слобідська,43 (п.3) в м.Мик.</t>
  </si>
  <si>
    <t>вул.3 Слобідська,24 (п.1) в м.Мик.</t>
  </si>
  <si>
    <t>вул.3 Слобідська,26 (п.1) в м.Мик.</t>
  </si>
  <si>
    <t>вул.Колодязна,8 (п.1)в м.Мик.</t>
  </si>
  <si>
    <t>вул.Потьомкінська,147(п.2)в м.Мик.</t>
  </si>
  <si>
    <t>вул.3 Слобідська,28 (п.2)в м.Мик.</t>
  </si>
  <si>
    <t>вул.3 Слобідська,28 (п.1)в м.Мик.</t>
  </si>
  <si>
    <t>вул.О.Ольжича,3-Б (п.2) в м.Мик.</t>
  </si>
  <si>
    <t>Пот.рем.ліфта ж.б.вул.Колодязна,10 (п.4) в м.Мик.</t>
  </si>
  <si>
    <t>вул.Колодязна,10 (п.2) в м.Мик.</t>
  </si>
  <si>
    <t>вул.Ген.Карпенко,12Б(п.1) в м.Мик.</t>
  </si>
  <si>
    <t>вул.Київська,2 в м.Мик.</t>
  </si>
  <si>
    <t xml:space="preserve"> в.Севастопольська,61А(п.2) в м.Мик.</t>
  </si>
  <si>
    <t>вул.Ген.Карпенко,12Б(п.2) в м.Мик.</t>
  </si>
  <si>
    <t>вул.6Слобідська,47(п.1) в м.Мик.</t>
  </si>
  <si>
    <t>вул.Ген.Карпенко,42(п.1) в м.Мик.</t>
  </si>
  <si>
    <t>вул.Чкалова,82(п.2) в м.Мик.</t>
  </si>
  <si>
    <t>вул.Озерна,12(п.1) в м.Мик.</t>
  </si>
  <si>
    <t>вул.Озерна,11(п.7) в м.Мик.</t>
  </si>
  <si>
    <t xml:space="preserve"> пр.Корабелів,4(п.4) в м.Мик.</t>
  </si>
  <si>
    <t>вул.Озерна,13А(п.2) в м.Мик.</t>
  </si>
  <si>
    <t>вул.Московська,13 в м.Мик.</t>
  </si>
  <si>
    <t>Пот.рем.спор.цив.захис.в ж.б.</t>
  </si>
  <si>
    <t xml:space="preserve">             
ПГО "ЦВПІ АТО Літопис"        
</t>
  </si>
  <si>
    <t>в.Чкалова,110-Б(п.3) в м.Мик.</t>
  </si>
  <si>
    <t>в.Севастопольська,47 в м.Мик.</t>
  </si>
  <si>
    <t>Пот.рем.електр. мер. ж/б</t>
  </si>
  <si>
    <t>в.Чкалова,110-А(п.5) в м.Мик.</t>
  </si>
  <si>
    <t>Пот.рем.спор.цив.захис.в ж/б</t>
  </si>
  <si>
    <t>в.Шевченка,16 м.Мик.</t>
  </si>
  <si>
    <t>Пот.рем.сис.хол.водоп.каналіз.та опал.ж/б.</t>
  </si>
  <si>
    <t xml:space="preserve">           
ПП "Будремком"                
</t>
  </si>
  <si>
    <t>в.Одеське ш.,84/1в м.Мик.</t>
  </si>
  <si>
    <t>Пот.рем.вік.сх.кліт.та дв.блок.ж.б.</t>
  </si>
  <si>
    <t xml:space="preserve">          
ПП Стародимов С.В.            
</t>
  </si>
  <si>
    <t>вул. Веселинівська,60/4в м.Мик.</t>
  </si>
  <si>
    <t>Пот.рем.вік.сх.кл.та дв.бл.ж.б.</t>
  </si>
  <si>
    <t>в.Матросова,79 в м.Мик.</t>
  </si>
  <si>
    <t>в.Веселинів.,54в м.Мик.</t>
  </si>
  <si>
    <t>в.Веселинівська,60/1 в м.Мик.</t>
  </si>
  <si>
    <t>в.Ходченко,58-А в м.Мик.</t>
  </si>
  <si>
    <t>в.Ламбертівська,45 в м.Мик.</t>
  </si>
  <si>
    <t>в.Матросова,75 в м.Мик.</t>
  </si>
  <si>
    <t>вул. Московська,5 в м.Мик.</t>
  </si>
  <si>
    <t>Пот.рем.ж.б.</t>
  </si>
  <si>
    <t xml:space="preserve">       
СП"Альтус-Про"                
</t>
  </si>
  <si>
    <t>вул.Декабристів,69 в м.Мик.</t>
  </si>
  <si>
    <t>Пот.рем.дим.вент.кан.ж.б.</t>
  </si>
  <si>
    <t>вул.Декабристів,67 в м.Мик.</t>
  </si>
  <si>
    <t>пр.Гер.України,69 в м.Мик.</t>
  </si>
  <si>
    <t>пр.Гер.України,75 в м.Мик.</t>
  </si>
  <si>
    <t>в.Озерна,25, 1під.в м.Мик.</t>
  </si>
  <si>
    <t>Пот.рем.пандусу ж/б</t>
  </si>
  <si>
    <t xml:space="preserve">       
ТОВ "Євроарх"                 
</t>
  </si>
  <si>
    <t>в.Крилова,40/1, 1під.в м.Мик.</t>
  </si>
  <si>
    <t>в.Озерна,37, 3під.в м.Мик.</t>
  </si>
  <si>
    <t>в.Карпенко,77, 3під.в м.Мик.</t>
  </si>
  <si>
    <t>в.Лазурна,50А, 2під.в м.Мик.</t>
  </si>
  <si>
    <t>пр.Центральн.,22, 2під.в м.Мик.</t>
  </si>
  <si>
    <t>вул. Фалєєвська,91-А в м.Мик.</t>
  </si>
  <si>
    <t>Пот.рем.вимощення ж.б.</t>
  </si>
  <si>
    <t xml:space="preserve">             
ТОВ "МИКОЛАЇВАВТОДОР"         </t>
  </si>
  <si>
    <t>вдз.буд.,вул.Г.Гонгадзе,26/3 в м.Мик.</t>
  </si>
  <si>
    <t>Пот.рем.вн.кв.проїз</t>
  </si>
  <si>
    <t>вул.Пушкінська,68 в м.Мик.</t>
  </si>
  <si>
    <t>в.Бузький бульвар,1в м.Мик.</t>
  </si>
  <si>
    <t>Пот.рем.вн.кв.проїз.вз.буд.</t>
  </si>
  <si>
    <t>№151-А по пр.Центральний в м.Мик.</t>
  </si>
  <si>
    <t>Пот.рем.дор.пок.приб.тер.ж.б.</t>
  </si>
  <si>
    <t>вз.б.51-Б по в.3 Слобід.в м.Мик.</t>
  </si>
  <si>
    <t>Пот.рем.дор.покр.вн.кв.проїз.</t>
  </si>
  <si>
    <t>б.№3-А по в.Бузьк.бульв.в м.Мик.;</t>
  </si>
  <si>
    <t>Пот.рем.вн.кв.проїз.вз.</t>
  </si>
  <si>
    <t>б.157 по пр.Центральн.в м.Мик.</t>
  </si>
  <si>
    <t>Пот.рем.дор.покр.вн.кв.проїз.вз.</t>
  </si>
  <si>
    <t>буд.44по вул.12 Поздовжня в м.Мик.</t>
  </si>
  <si>
    <t>Пот.рем.вн.кв.трот.вз.</t>
  </si>
  <si>
    <t xml:space="preserve">            
ТОВ"АБЗ-М"                    
</t>
  </si>
  <si>
    <t>50-а по вул.Крилова в м.Мик.</t>
  </si>
  <si>
    <t>Пот.рем.вн.кв.проїз.взд.буд.</t>
  </si>
  <si>
    <t xml:space="preserve"> по пр.Центральному взд.б.155 в м.Мик.</t>
  </si>
  <si>
    <t>Пот.рем.вимощення</t>
  </si>
  <si>
    <t>до буд.№49-А по вул.Південна в м.Мик.</t>
  </si>
  <si>
    <t>Пот.рем.вн.кв.проїз.</t>
  </si>
  <si>
    <t>взд.буд.№44-А по вул.Крилова в м.Мик.</t>
  </si>
  <si>
    <t>4-Г по в.Арх.Старова, в м.Мик.</t>
  </si>
  <si>
    <t>Пот.рем.вн.кв.проїз.взд.буд</t>
  </si>
  <si>
    <t xml:space="preserve">              
ТОВ"НІКА-ДОРБУД"              
</t>
  </si>
  <si>
    <t>вул.Безіменна,78 у м.Мик.</t>
  </si>
  <si>
    <t>Пот.рем.мереж водовідв.ж.б.</t>
  </si>
  <si>
    <t xml:space="preserve">             
ТОВ"Ніковіта-Сервіс"          
</t>
  </si>
  <si>
    <t>вул.Севастопольська, 3 у м.Мик.</t>
  </si>
  <si>
    <t xml:space="preserve">              
ТОВ"Південьторгмонтаж"        
</t>
  </si>
  <si>
    <t>вул. Космонавтів,138-В у м.Мик.</t>
  </si>
  <si>
    <t>Пот.рем.підїзд.ж.б.</t>
  </si>
  <si>
    <t xml:space="preserve">           
ТОВ"СТРОЙ-ТОС"                
</t>
  </si>
  <si>
    <t>пр.Центральн.189 м.Мик.</t>
  </si>
  <si>
    <t>Пот.рем.сис.водоп.та водовідв.ж/б.</t>
  </si>
  <si>
    <t>вул.Космонавтів,84(п.2) в м.Мик.</t>
  </si>
  <si>
    <t xml:space="preserve">           
ТОВ"ЦЕНТРЛІФТ"                
</t>
  </si>
  <si>
    <t>вул.Новобузька,101(п.2) в м.Мик.</t>
  </si>
  <si>
    <t>в.Херсонське ш.,46/1(п.1) в м.Мик.</t>
  </si>
  <si>
    <t>пр.Миру,58(п.3) в м.Мик.</t>
  </si>
  <si>
    <t>вул.Ізмалкова,7(п.1) в м.Мик.</t>
  </si>
  <si>
    <t>вул.Електронна,56(п.2) в м.Мик.</t>
  </si>
  <si>
    <t>вул.Космонавтів,126/1(п.3) м.Мик.</t>
  </si>
  <si>
    <t>пр.Богоявленський,27-А в м.Мик.</t>
  </si>
  <si>
    <t>вул.Космонавтів,146-Б(п.2)в м.Мик.</t>
  </si>
  <si>
    <t>вул.Космонавтів,82(п.4)в м.Мик.</t>
  </si>
  <si>
    <t>вул.Новозаводській,10(п.1) в м.Мик.</t>
  </si>
  <si>
    <t>вул.Будівельників,18-В(п.1) в м.Мик.</t>
  </si>
  <si>
    <t>вул.Театральна,49 (п.2)в м.Мик.</t>
  </si>
  <si>
    <t>вул.Ізмалкова,132(п.4)в м.Мик.</t>
  </si>
  <si>
    <t>пр.Гер.України,13-Г (п.3) в м.Мик.</t>
  </si>
  <si>
    <t>пр.Миру,60 (п.3) в м.Мик.</t>
  </si>
  <si>
    <t>вул.Новозаводська,2 (п.1)в м.Мик.</t>
  </si>
  <si>
    <t>по в.Театральна,51 в м.Мик.</t>
  </si>
  <si>
    <t xml:space="preserve">Пот.рем.ганку 5-го під.ж/б </t>
  </si>
  <si>
    <t xml:space="preserve">          
ФОП Агафонова Т.О.            
</t>
  </si>
  <si>
    <t>по вул.Металургів,36 в м.Мик.</t>
  </si>
  <si>
    <t>Пот.рем.сист.водопост. ж.б.</t>
  </si>
  <si>
    <t xml:space="preserve">        
ФОП Жуковский                 
</t>
  </si>
  <si>
    <t>вул.Райдужна,59 в м.Мик.</t>
  </si>
  <si>
    <t>Пот.рем.сист.водовідв.ж.б.</t>
  </si>
  <si>
    <t>пр.Богоявленському,26 в м.Мик.</t>
  </si>
  <si>
    <t>по вул. Сінна,31в м.Мик.</t>
  </si>
  <si>
    <t>Пот.рем.мер.хол.водопр.та кан.ж.б.</t>
  </si>
  <si>
    <t xml:space="preserve">            
ФОП Медянцев В.В.             </t>
  </si>
  <si>
    <t>вул.Потьомкінська,17 в м.Мик.</t>
  </si>
  <si>
    <t>Пот.рем.мереж канал.ж.б.</t>
  </si>
  <si>
    <t>по в.Південна, 39-А в м.Мик.</t>
  </si>
  <si>
    <t xml:space="preserve">Пот.рем.сист.водопост.та каналіз.ж/б </t>
  </si>
  <si>
    <t>в.Казарського,1/2(2-3 під.) в м.Мик.</t>
  </si>
  <si>
    <t>Пот.рем.сист.водоп.та каналіз.ж/б</t>
  </si>
  <si>
    <t>по вул.Будівельників,16 в м.Мик.</t>
  </si>
  <si>
    <t>Пот.рем.покрівлі  ж.б.</t>
  </si>
  <si>
    <t xml:space="preserve">        
ФОП Седнєв І.В.               
</t>
  </si>
  <si>
    <t>вул.Будівельників,16 в м.Мик.</t>
  </si>
  <si>
    <t xml:space="preserve"> в.Севастоп.,19 кв.23 в м.Мик.</t>
  </si>
  <si>
    <t>Пот.рем.сист.газопост.ж/б</t>
  </si>
  <si>
    <t xml:space="preserve">       
Югтепломер-Сервіс             
</t>
  </si>
  <si>
    <t xml:space="preserve"> по вул.Даля,1 у м.Мик.</t>
  </si>
  <si>
    <t>обст.та оцін.тех.ст.двоповерхн. ж/б</t>
  </si>
  <si>
    <t>ТОВ "Проект-Комплект Строй"</t>
  </si>
  <si>
    <t>Шафа архівна на4- двері</t>
  </si>
  <si>
    <t>Фоп Дрожжин І.М.</t>
  </si>
  <si>
    <t>вул.Казарського 1/4</t>
  </si>
  <si>
    <t xml:space="preserve">Поточний ремонт проїзду до будунку №1/4 по вул.Казарського </t>
  </si>
  <si>
    <t xml:space="preserve">Поточний ремонт проїзду </t>
  </si>
  <si>
    <t>ТОВ "АБЗ-М"</t>
  </si>
  <si>
    <t xml:space="preserve">Ведення технічного нагляду за поточним ремонт проїзду до будунку №1/4 по вул.Казарського </t>
  </si>
  <si>
    <t>Ведення технічного нагляду</t>
  </si>
  <si>
    <t>вул.Казарського 3-А .    5-А</t>
  </si>
  <si>
    <t>Виготовлення ПКД "Поточний ремонт асфальтобетонного покриття внутрішньоквартальних проїздів по вул.Казарського 3-А. 5-А "</t>
  </si>
  <si>
    <t>ФОП Ваховський М.О.</t>
  </si>
  <si>
    <t>вул.28 Армії 2 . 2-А. 2-Б. 4</t>
  </si>
  <si>
    <t>Виготовлення ПКД "Поточний ремонт асфальтобетонного покриття внутрішньоквартальних проїздів по вул.28 Армії 2 . 2-А. 2-Б. 4 "</t>
  </si>
  <si>
    <t xml:space="preserve">пр.Богоявленський 35.37-вул.Олійника 30.32 </t>
  </si>
  <si>
    <t>Виготовлення ПКД "Поточний ремонт асфальтобетонного покриття внутрішньоквартальних проїздів по пр.Богоявленський 35.37-вул.Олійника 30.32 "</t>
  </si>
  <si>
    <t>вул. Листопадова 1А. 1Б</t>
  </si>
  <si>
    <t>Виготовлення ПКД "Поточний ремонт асфальтобетонного покриття внутрішньоквартальних проїздів по вул. Листопадова 1А. 1Б "</t>
  </si>
  <si>
    <t>вул. Традиційна 22/1.22/2</t>
  </si>
  <si>
    <t>Виготовлення ПКД "Поточний ремонт асфальтобетонного покриття внутрішньоквартальних проїздів по вул. Традиційна 22/1.22/2 "</t>
  </si>
  <si>
    <t xml:space="preserve"> пр. Мира 21</t>
  </si>
  <si>
    <t>Виготовлення ПКД "Поточний ремонт асфальтобетонного покриття внутрішньоквартальних проїздів по пр. Мира 21 "</t>
  </si>
  <si>
    <t>вул.Генерала Свиридова 37.пр.Миру 30а</t>
  </si>
  <si>
    <t>Виготовлення ПКД "Поточний ремонт асфальтобетонного покриття внутрішньоквартальних проїздів по вул.Генерала Свиридова 37.пр.Миру 30а "</t>
  </si>
  <si>
    <t>пр.Центральний . 267</t>
  </si>
  <si>
    <t>Поточний ремонт дитячого майданчика у дворі дому №267 по пр.Центральному</t>
  </si>
  <si>
    <t>Поточний ремонт дитячого майданчика</t>
  </si>
  <si>
    <t>ФОП Іванченко Я.М.</t>
  </si>
  <si>
    <t>Ведення технічного нагляду за поточним ремонтом дитячого майданчика у дворі дому №267 по пр.Центральному</t>
  </si>
  <si>
    <t>ФОП Буряченко С.В.</t>
  </si>
  <si>
    <t>пр.Центральний ріг пр.Богоявленського</t>
  </si>
  <si>
    <t>Поточний ремонт дитячого майданчика у сквері ім.В.І.Коренюгіна по пр.Центральному ріг пр.Богоявленського</t>
  </si>
  <si>
    <t>ТОВ "АРГО-АСП"</t>
  </si>
  <si>
    <t>вул.Електоронна 56.    56-А</t>
  </si>
  <si>
    <t>Виготовлення ПКД "Поточний ремонт дитячого та спортивного майданчика по вул.Електоронна 56.56-А"</t>
  </si>
  <si>
    <t>ТОВ АБК "Завтра"</t>
  </si>
  <si>
    <t xml:space="preserve"> пр.Богоявленський ріг вул.Старофортечної</t>
  </si>
  <si>
    <t>Поточний ремонт зупинки громадського транспорту по пр.Богоявленському ріг вул.Старофортечної</t>
  </si>
  <si>
    <t>вул.Миколаївська. 8</t>
  </si>
  <si>
    <t>Ведення технічного нагляду "Поточний ремонт майданчика під ТПВ вул.Миколаївська. 8"</t>
  </si>
  <si>
    <t>вул.Космонавтів. 144</t>
  </si>
  <si>
    <t>Ведення технічного нагляду "Поточний ремонт майданчика під ТПВ вул.Космонавтів. 144"</t>
  </si>
  <si>
    <t>вул.Космонавтів. 100</t>
  </si>
  <si>
    <t>Ведення технічного нагляду "Поточний ремонт майданчика під ТПВ вул.Космонавтів. 100"</t>
  </si>
  <si>
    <t>вул.Театральна. 47А</t>
  </si>
  <si>
    <t>Ведення технічного нагляду "Поточний ремонт майданчика під ТПВ вул.Театральна. 47А"</t>
  </si>
  <si>
    <t>вул.Передова .52Д</t>
  </si>
  <si>
    <t>Ведення технічного нагляду "Поточний ремонт майданчика під ТПВ вул.Передова .52Д"</t>
  </si>
  <si>
    <t>вул. Вінграновського. 43</t>
  </si>
  <si>
    <t>Ведення технічного нагляду "Поточний ремонт майданчика під ТПВ вул. Вінграновського. 43"</t>
  </si>
  <si>
    <t>Ведення технічного нагляду "Поточний ремонт зупинки громадського транспорту по пр.Богоявленському ріг вул.Старофортечної"</t>
  </si>
  <si>
    <t>вул.Казарського. 1Б</t>
  </si>
  <si>
    <t>Поточний ремонт майданчика під ТПВ вул.Казарського. 1Б</t>
  </si>
  <si>
    <t>пр.Богоявленський . 25А</t>
  </si>
  <si>
    <t>Поточний ремонт майданчика під ТПВ пр.Богоявленський . 25А</t>
  </si>
  <si>
    <t>вул.11 Поздовжня. 45</t>
  </si>
  <si>
    <t>Поточний ремонт майданчика під ТПВ вул.11 Поздовжня. 45</t>
  </si>
  <si>
    <t>вул.12 Поздовжня. 42</t>
  </si>
  <si>
    <t>Поточний ремонт майданчика під ТПВ вул.12 Поздовжня. 42</t>
  </si>
  <si>
    <t>вул.Миколаївська. 36.38</t>
  </si>
  <si>
    <t>Поточний ремонт майданчика під ТПВ вул.Миколаївська. 36.38</t>
  </si>
  <si>
    <t>Поточний ремонт зупинкового комплексу   вул.Космонавтів. 100</t>
  </si>
  <si>
    <t xml:space="preserve">Поточний ремонт зупинкового комплексу </t>
  </si>
  <si>
    <t xml:space="preserve"> вул.Січова </t>
  </si>
  <si>
    <t>Виготовлення ПКД "Поточний ремонт дорожнього покриття приватного сектору по вул.Січова "</t>
  </si>
  <si>
    <t xml:space="preserve"> вул. 7 Слобідська</t>
  </si>
  <si>
    <t>Поточний ремонт дорожнього покриття приватного сектору по вул. 7 Слобідська "</t>
  </si>
  <si>
    <t>ТОВ "Миколаїавтодор"</t>
  </si>
  <si>
    <t xml:space="preserve"> вул. 10 Слобідська</t>
  </si>
  <si>
    <t>Поточний ремонт дорожнього покриття приватного сектору по вул. 10 Слобідська "</t>
  </si>
  <si>
    <t>Ведення технічного нагляду "Поточний ремонт дорожнього покриття приватного сектору по вул. 7 Слобідська "</t>
  </si>
  <si>
    <t>ФОП Королюк М.А.</t>
  </si>
  <si>
    <t>Ведення технічного нагляду "Поточний ремонт дорожнього покриття приватного сектору по вул. 10 Слобідська "</t>
  </si>
  <si>
    <t xml:space="preserve"> пров. Новоселів</t>
  </si>
  <si>
    <t>Виготовлення ПКД "Поточний ремонт дорожнього покриття по пров. Новоселів у  приватному секторі "</t>
  </si>
  <si>
    <t>вул. Південна, 31-А/2</t>
  </si>
  <si>
    <t xml:space="preserve">Поточний ремонт нежитлового приміщення (громадський пункт охорони правопорядку) за адресою вул. Південна,31А (нова адреса вул. Південна, 31-А/2)                                    </t>
  </si>
  <si>
    <t>Поточний ремонт нежитлового приміщення</t>
  </si>
  <si>
    <t xml:space="preserve">Поточний ремонт дорожнього покриття внутрішньоквартального проїзду за адресою: вул. Привільна, 136 у Центральному районі м. Миколаєва </t>
  </si>
  <si>
    <t>БМП Піраміда</t>
  </si>
  <si>
    <t>Поточний ремонт дорожнього покриття внутрішньоквартального проїзду за адресою: вул. Севастопольська, 11 у Центральному районі м. Миколаєва</t>
  </si>
  <si>
    <t>ФОП Могила О.В.</t>
  </si>
  <si>
    <t xml:space="preserve">Поточний ремонт дорожнього покриття внутрішньоквартального проїзду за адресою: вул. 6 Слобідська, 45 у Центральному районі м. Миколаєва </t>
  </si>
  <si>
    <t xml:space="preserve">"Поточний ремонт дорожнього покриття внутрішньоквартального проїзду між вул. Мічуріна, 6 та вул. Одеське шосе, 96 у Центральному районі м. Миколаєва" </t>
  </si>
  <si>
    <t>Поточний ремонт дорожнього покриття внутрішньоквартального проїзду за адресою: вул. Безіменна, 87 у Центральному районі м. Миколаєва</t>
  </si>
  <si>
    <t xml:space="preserve">Поточний ремонт дорожнього покриття внутрішньоквартального проїзду за адресою: вул. Колодязна, 13, 13а, 15 у Центральному районі м. Миколаєва </t>
  </si>
  <si>
    <t xml:space="preserve">Поточний ремонт дорожнього покриття внутрішньоквартального проїзду та прибудинкової території за адресою: проспект Центральний, 141 Б у Центральному районі м. Миколаєва </t>
  </si>
  <si>
    <t>ТОВ ДСК "Дормастер"</t>
  </si>
  <si>
    <t xml:space="preserve">Поточний ремонт дорожнього покриття внутрішньоквартального проїзду за адресою: проспект Центральний, 141 у Центральному районі м. Миколаєва </t>
  </si>
  <si>
    <t>Поточний ремонт асфальтового покриття прибудинкової територрії та внутрішньоквартального проїзду ж/б № 7по вул.Мічуріна у Центральному р-ні м.Миколаєва</t>
  </si>
  <si>
    <t>Поточний ремонт асфальтового покриття прибудинкової територрії та внутрішньоквартального проїзду ж/б № 7по вул.Колодязній у Центральному р-ні м.Миколаєва</t>
  </si>
  <si>
    <t>Поточний ремонт асфальтового покриття прибудинкової територрії та внутрішньоквартального проїзду ж/б № 3по вул.Колодязній у Центральному р-ні м.Миколаєва</t>
  </si>
  <si>
    <t>Поточний ремонт асфальтового покриття прибудинкової територрії та внутрішньоквартального проїзду ж/б №28по вул.3Слобідській у Центральному р-ні м.Миколаєва</t>
  </si>
  <si>
    <t>Поточний ремонт асфальтового покриття внутрішньоквартального проїзду ж/б №56по вул.Нікольській у Центральному р-ні м.Миколаєва</t>
  </si>
  <si>
    <t xml:space="preserve">"Поточний ремонт асфальтового покриття внутрішньоквартального проїзду житлового будинку № 54а по вул. 3 Слободській у Центральному районі м. Миколаєва". </t>
  </si>
  <si>
    <t>Поточний ремонт асфальтового покриття прибудинкової  території та внутрішньоквартального проїзду житлового будинку № 148а по Центральному проспекту у Центральному районі м. Миколаєва».</t>
  </si>
  <si>
    <t>«Поточний ремонт асфальтового покриття прибудинкової  території та внутрішньоквартального проїзду житлового будинку № 148 по Центральному проспекту у Центральному районі м. Миколаєва».</t>
  </si>
  <si>
    <t>Поточний ремонт асфальтового покриття прибудинкової  території та внутрішньоквартального проїзду житлового будинку № 8а по вул. Архітектора Старова у Центральному районі м. Миколаєва».</t>
  </si>
  <si>
    <t>Поточний ремонт асфальтового покриття прибудинкової  території та внутрішньоквартального проїзду житлового будинку № 9 по вул. Соборній у Центральному районі м. Миколаєва».</t>
  </si>
  <si>
    <t>"Поточний ремонт асфальтового покриття прибудинкової території та внутрішньоквартального проїзду житлового будинку №43 по вул. 6 Слобідській у Центральному районі м. Миколаєва"</t>
  </si>
  <si>
    <t>"Поточний ремонт асфальтового покриття прибудинкової території та внутрішньоквартального проїзду житлового будинку №193 по Центральномупроспекту у Центральному районі м. Миколаєва"</t>
  </si>
  <si>
    <t xml:space="preserve">Поточний ремонт асфальтового покриття прибудинкової території та внутрішньоквартального проїзду житлового будинку №74 по проспекту Центральний у Центральному районі м. Миколаєва </t>
  </si>
  <si>
    <t>ТОВ Фортунаінвестбуд</t>
  </si>
  <si>
    <t xml:space="preserve">Поточний ремонт асфальтового покриття прибудинкової території та внутрішньоквартального проїзду житлового будинку №26 по вул.3Слобідській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</si>
  <si>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№18 по вул.Микитенка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</si>
  <si>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№24 по вул.3Слобідській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</si>
  <si>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№4 по вул.Колодязній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</si>
  <si>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 по вул.Мічуріна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</si>
  <si>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№2Апо вул.Шевченка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</si>
  <si>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№63по вул.Великій Морській у Центральному районі м. Миколаєва </t>
  </si>
  <si>
    <t xml:space="preserve">ФОП Сімонян Алік </t>
  </si>
  <si>
    <t xml:space="preserve">Поточний ремонт асфальтового покриття прибудинкової території та внутрішньоквартального проїзду житлового будинку №179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</si>
  <si>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№195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</si>
  <si>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№191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</si>
  <si>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№87-А по проспекту Героїв України у Центральному районі м. Миколаєва </t>
  </si>
  <si>
    <t>ТОВ ДСК Дормастер</t>
  </si>
  <si>
    <t xml:space="preserve">Поточний ремонт асфальтового покриття прибудинкової території та внутрішньоквартального проїзду житлового будинку №77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</si>
  <si>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№87-б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</si>
  <si>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№13 повул.Інженеона у Центральному районі м. Миколаєва </t>
  </si>
  <si>
    <t>ТОВ Фортунабудінвест</t>
  </si>
  <si>
    <t xml:space="preserve">Поточний ремонт асфальтового покриття прибудинкової території та внутрішньоквартального проїзду житлового будинку №275 по вул.Силікатній у Центральному районі м. Миколаєва </t>
  </si>
  <si>
    <t>ФОП Сімонян Алік (2983022395)</t>
  </si>
  <si>
    <t xml:space="preserve">Поточний ремонт асфальтового покриття прибудинкової території та внутрішньоквартального проїзду житлового будинку №87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</si>
  <si>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№75-а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</si>
  <si>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№87-в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</si>
  <si>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 по вул.6Слобідській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</si>
  <si>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№20а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</si>
  <si>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№35 по вул.Колодязній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</si>
  <si>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№10 по вул.Шевченка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</si>
  <si>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№15 по вул.ВеликійМорськійу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</si>
  <si>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 по вул.Шевченка у Центральному районі м. Миколаєва 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</si>
  <si>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№2 по вул.Адмірала Макарова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</si>
  <si>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 15 по проспекту Героїв України у Центральному районі м. Миколаєва"</t>
  </si>
  <si>
    <t>Послуги з поточного ремонту на об"єкті:"Поиточний ремонт асфальтового покриття прибудинкової території та внутрішноквартального проїзду житлового будинку №6А по вул.Шевченка у Центральному районі м.Миколаєва"</t>
  </si>
  <si>
    <t>ФОП Арутюнян Ван Рузвельтович</t>
  </si>
  <si>
    <t>Послуги з поточного ремонту на об'єкті: "Поточний ремонт асфальтового покриття прибудинкової території житлового будинку №10 по вул. Терасній у Центральному районі м. Миколаєва"</t>
  </si>
  <si>
    <t>Послуги з поточного ремонту на об'єкті: "Поточний ремонт асфальтового покриття внутрішньоквартального проїзду житлового будинку №135 по Центральному проспекту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</si>
  <si>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Проспект ГероївУкраїни 13г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</si>
  <si>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Проспект ГероївУкраїни 13в у Центральному районі м. Миколаєва"</t>
  </si>
  <si>
    <t>разом</t>
  </si>
  <si>
    <t>ФОП " Залітко Віталій Віасильович"</t>
  </si>
  <si>
    <t xml:space="preserve"> "Поточний ремонт дорожнього покриття дороги приватного сектору по провулку Кар'єрному у Центральному районі м. Миколаєва"</t>
  </si>
  <si>
    <t xml:space="preserve">Поточний ремонт дорожнього покриття приватного сектору по вул. Північній від вул. Павла Ходченка до вул. Полярної у Центральному районі м. Миколаєва </t>
  </si>
  <si>
    <t>Поточний ремонт дороги приватного сектору по вул.1Госпітальна від б.4б по вул.1Екіпажній до б.4 по вул.1Госпітальній у Центральному районі м.Миколаєва</t>
  </si>
  <si>
    <t>Поточний ремонт дороги приватного сектору по вул.Зустрічна від вул.Бузької до вул.Павла Ходченка у Центральному районі м.Миколаєва</t>
  </si>
  <si>
    <t>Поточний ремонт дороги приватного сектору по вул.Бокова від вул.Бузької до вул.Павла Ходченка у Центральному районі м.Миколаєва</t>
  </si>
  <si>
    <t>Поточний ремонт дороги приватного сектору по вул.Тимірязєва від буд.№7 до вул.Силікатної у Центральному районі м.Миколаєва</t>
  </si>
  <si>
    <t>Поточний ремонт дороги приватного сектору по вул.Слов янській від буд.№2до буд.№48 у Центральному районім.Миколаєва</t>
  </si>
  <si>
    <t>Поточний ремонт дороги приватного сектору по вул.Сергія Цвєтка від вул.Цілинної до вул.Софіївської у Центральному районім.Миколаєва</t>
  </si>
  <si>
    <t>Поточний ремонт дороги приватного сектору по вул.Гагаріна від буд.№55 до буд.55/1  у Центральному районі м.Миколаєва</t>
  </si>
  <si>
    <t>Послуги з поточного ремонту на об'єкті: "Поточний ремонт дороги приватного сектору по вул.10Слобідська від Центрального проспекту до вул.Степової у Центральному районі м. Миколаєва"</t>
  </si>
  <si>
    <t>Послуги з поточного ремонту на об'єкті: "Поточний ремонт дороги приватного сектору по вул.Степова від буб.№23 до вул.10Слобідська у Центральному районі м. Миколаєва"</t>
  </si>
  <si>
    <t>Послуги з поточного ремонту на об'єкті: "Поточний ремонт дороги приватного сектору по вул.Софіївській від буд.№83 до буд.149 у Центральному районі м. Миколаєва"</t>
  </si>
  <si>
    <t xml:space="preserve">Поточний ремонт дороги приватного сектору по вул. Гречишникова від вул. Конопатної до вул. Каразіна у Центральному районі м. Миколаєва" </t>
  </si>
  <si>
    <t>поточний ремонт лавок та урн по вул.Соборна(лавки50шт,урни56)</t>
  </si>
  <si>
    <t xml:space="preserve">поточний ремонт лавок та урн </t>
  </si>
  <si>
    <t>ТОВ Укрформдон</t>
  </si>
  <si>
    <t>пот.ремонт майданч.для збору ТПВ вул.В.Морська в р-ні б.203у Центр.р-ні м.Миколаєва</t>
  </si>
  <si>
    <t>пот.ремонт майданч.для збору ТПВпо вул.Громадянська в р-ні б.7 у Центр.р-ні м.Миколаєва</t>
  </si>
  <si>
    <t>пот.ремонт майданч.для збору ТПВпо вул.Шнеєрсона в р-ні б.17 у Центр.р-ні м.Миколаєва</t>
  </si>
  <si>
    <t>пот.ремонт майданч.для збору ТПВпо вул.Громадянська ріг вул.Потьомкінська  у Центр.р-ні м.Миколаєва</t>
  </si>
  <si>
    <t>вул. Велика Морська, 5А</t>
  </si>
  <si>
    <t>капітальний ремонт асфальтового покриття прибудинкових територій та внутрішньоквартальних проїздів вул. Велика Морська, 5А,17А</t>
  </si>
  <si>
    <t>ТОВ АРХСІТІ</t>
  </si>
  <si>
    <t>екпертиза ПКД</t>
  </si>
  <si>
    <t>Капітальний ремонт( попередня оплата за матеріали)</t>
  </si>
  <si>
    <t xml:space="preserve">ФОП Литвиненко Аліна Олегівна </t>
  </si>
  <si>
    <t>капітальний ремонт асфальтового покриття прибудинкових територій та внутрішньоквартальних проїздів  вул.Чкалова,112</t>
  </si>
  <si>
    <t>ТОВ АРХСІТІ(41432591)</t>
  </si>
  <si>
    <t xml:space="preserve">вздовж будинків №3, 3-А по вул. Соборній та будинку №65 по вул. Велика Морська у Центральному районі м. Миколаєва" </t>
  </si>
  <si>
    <t xml:space="preserve">капітальний ремонт дорожнього покриття внутрішньоквартального проїзду вздовж будинків №3, 3-А по вул. Соборній та будинку №65 по вул. Велика Морська у Центральному районі м. Миколаєва" </t>
  </si>
  <si>
    <t>ФОП Чудаков І.В.</t>
  </si>
  <si>
    <t>експертиза ПКД</t>
  </si>
  <si>
    <t>ФОП Царюк С.І.</t>
  </si>
  <si>
    <t>ФОП Марущенко Аліна Артаваздівна</t>
  </si>
  <si>
    <t xml:space="preserve"> вздовж будинку №152 по пр. Центральний у Центральному районі м. Миколаєва" </t>
  </si>
  <si>
    <t xml:space="preserve">Капітальний ремонт дорожнього покриття внутрішньоквартального проїзду вздовж будинку №152 по пр. Центральний у Центральному районі м. Миколаєва" </t>
  </si>
  <si>
    <t>ФОП Царюк Світлана Володимирівна</t>
  </si>
  <si>
    <t>ФОП Антонян Михайло Сергійович</t>
  </si>
  <si>
    <t>ФОП Симонян Сергій Артаваздович</t>
  </si>
  <si>
    <t>пров.2 ПівнічнійЦентральному районі м.Миколаєва</t>
  </si>
  <si>
    <t>Капітальний ремонт дороги приватного сектору по пров.2 ПівнічнійЦентральному районі м.Миколаєва</t>
  </si>
  <si>
    <t xml:space="preserve"> вул.Шевченка від вул.Мала Морська до вул.Громадянська у Центральному районі м.Миколаїва</t>
  </si>
  <si>
    <t>Капітальний ремонт дорожнього покриття приватного сектору по вул.Шевченка від вул.Мала Морська до вул.Громадянська у Центральному районі м.Миколаїва</t>
  </si>
  <si>
    <t xml:space="preserve">по вул. 1 Екіпажна від вул. Гречишникова до вул. 5 Воєнна у Центральному районі м. Миколаєва" </t>
  </si>
  <si>
    <t xml:space="preserve"> "Капітальний ремонт дорожнього покриття приватного сектору по вул. 1 Екіпажна від вул. Гречишникова до вул. 5 Воєнна у Центральному районі м. Миколаєва" </t>
  </si>
  <si>
    <t xml:space="preserve">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</si>
  <si>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вул. 9Воєнна від вул. 2Екіпажна до вул. Теслярська у Центральному районі м. Миколаєва" </t>
  </si>
  <si>
    <t>Потьомкінська</t>
  </si>
  <si>
    <t>облаштування розумної зупинки та скверу по вул.Потьомкінська</t>
  </si>
  <si>
    <t>вул.Колодязьній,вул.Потьмокінській м.Миколаєва</t>
  </si>
  <si>
    <t>Капітальний ремонт, облаштування прибудинкової території житлових будинків по вул.Колодязьній,вул.Потьмокінській м.Миколаєва</t>
  </si>
  <si>
    <t>перерахунок ПКД</t>
  </si>
  <si>
    <t>ФОП Ваховський</t>
  </si>
  <si>
    <t>субвенція</t>
  </si>
  <si>
    <t xml:space="preserve">Поточний ремонт дитячого спортивно-ігрового майданчика </t>
  </si>
  <si>
    <t>ТОВ "СМАРТ НИКСТРОЙ" (код 40858857)</t>
  </si>
  <si>
    <t xml:space="preserve">Поточний ремонт спортивного та дитячого  майданчиків </t>
  </si>
  <si>
    <t>ТОВ "СИГМА-Т" (№41907082)</t>
  </si>
  <si>
    <t xml:space="preserve">Поточний ремонт  дитячого ігрового  майданчику </t>
  </si>
  <si>
    <t>ФОП Хіврич В.Г. (№2285501950)</t>
  </si>
  <si>
    <t>Вул.Крилова,38,40,40/1 у Заводському районі  м.Миколаєва</t>
  </si>
  <si>
    <t>Вул.Курортна,5 у Заводському районі  м.Миколаєва</t>
  </si>
  <si>
    <t>Поточний ремонт  дитячого ігрового  майданчику по вул.Курортна,5 у Заводському районі  м.Миколаєва</t>
  </si>
  <si>
    <t>Вздовж будинків № 9-А, 9-Б по вул. Лазурна у Заводському районі м.Миколаєва</t>
  </si>
  <si>
    <t xml:space="preserve">Поточний ремонт внутрішньоквартальних проїздів </t>
  </si>
  <si>
    <t>Ввздовж будинку № 8-Б по вул.Київська у Заводському районі м.Миколаєва</t>
  </si>
  <si>
    <t xml:space="preserve">Поточний ремонт внутрішньоквартального проїзду </t>
  </si>
  <si>
    <t>Вздовж будинку № 82 по вул.Біла у Заводському районі м.Миколаєва</t>
  </si>
  <si>
    <t xml:space="preserve">Поточний ремонтвнутрішньоквартадьного проїзду </t>
  </si>
  <si>
    <t>Вздовж будинків № 18-А, 18-Б по вул. Лазурна у Заводському районі м.Миколаєва</t>
  </si>
  <si>
    <t>Поточний ремонт внутрішньоквартальних проїздів вздовж будинків № 18-А, 18-Б по вул. Лазурна у Заводському районі м.Миколаєва</t>
  </si>
  <si>
    <t>Вздовж будинку № 6,8 по вул.Курортна у Заводському районі м.Миколаєва</t>
  </si>
  <si>
    <t>Поточний ремонт внутрішньоквартального проїзду вздовж будинку № 6,8 по вул.Курортна у Заводському районі м.Миколаєва</t>
  </si>
  <si>
    <t>Вздовж будинків № 26, 26-А, по вул. Лазурна у Заводському районі м.Миколаєва</t>
  </si>
  <si>
    <t>Поточний ремонт внутрішньоквартальних проїздів вздовж будинків № 26, 26-А, по вул. Лазурна у Заводському районі м.Миколаєва</t>
  </si>
  <si>
    <t>Вздовж будинків № 15-Б, 15-В по вул. Озерна у Заводському районі м.Миколаєва</t>
  </si>
  <si>
    <t>Поточний ремонт внутрішньоквартальних проїздів вздовж будинків № 15-Б, 15-В по вул. Озерна у Заводському районі м.Миколаєва</t>
  </si>
  <si>
    <t>Вздовж будинку № 15 по вул. Озерна у Заводському районі м.Миколаєва</t>
  </si>
  <si>
    <t>Поточний ремонт внутрішньоквартального проїзду вздовж будинку № 15 по вул. Озерна у Заводському районі м.Миколаєва</t>
  </si>
  <si>
    <t>Вздовж будинків № 8,10, по вул. Озерна у Заводському районі м.Миколаєва</t>
  </si>
  <si>
    <t>Поточний ремонт внутрішньоквартальних проїздів вздовж будинків № 8,10, по вул. Озерна у Заводському районі м.Миколаєва</t>
  </si>
  <si>
    <t>Вздовж будинків № 4-В, 4-Г по вул. Лазурна у Заводському районі м.Миколаєва</t>
  </si>
  <si>
    <t>Поточний ремонт внутрішньоквартальних проїздів вздовж будинків № 4-В, 4-Г по вул. Лазурна у Заводському районі м.Миколаєва</t>
  </si>
  <si>
    <t>Вздовж будинків № 2-Б, 6 по вул. Лазурна у Заводському районі м.Миколаєва</t>
  </si>
  <si>
    <t>Поточний ремонт внутрішньоквартальних проїздів вздовж будинків № 2-Б, 6 по вул. Лазурна у Заводському районі м.Миколаєва</t>
  </si>
  <si>
    <t xml:space="preserve"> Заводський район м.Миколаєва</t>
  </si>
  <si>
    <t>Технічний нагляд Поточний ремонт внутрішньоквартальних проїздів вздовж  у Заводському районі м.Миколаєва</t>
  </si>
  <si>
    <t xml:space="preserve">Технічний нагляд Поточний ремонт внутрішньоквартальних проїздів </t>
  </si>
  <si>
    <t>Навпроти будинків по вул.Крилова,19б,19в в Заводському районі м.Миколаєва</t>
  </si>
  <si>
    <t xml:space="preserve">Поточний ремонт тротуару прибудинкової території </t>
  </si>
  <si>
    <t>ФОП Агафонова Т.О. (№2329801884)</t>
  </si>
  <si>
    <t xml:space="preserve">Поточний ремонт внутрішньоквартального тротуару </t>
  </si>
  <si>
    <t>ФОП Царюк С.В. (№2231000227</t>
  </si>
  <si>
    <t>Ввул. Леваневців,25/1 в Заводському районі м.Миколаєва</t>
  </si>
  <si>
    <t xml:space="preserve">Поточний ремонт тротуару прибудинкової теріторії </t>
  </si>
  <si>
    <t>Вул.Біла від вул.Генерала Карпенка до будинку № 58 у приватному секторі Заводського району м.Миколаєва</t>
  </si>
  <si>
    <t xml:space="preserve">Поточний ремонт тротуару </t>
  </si>
  <si>
    <t>Вздовж будинку № 5 по вул.Дачна у  Заводському районі м.Миколаєва</t>
  </si>
  <si>
    <t>Вул.Курортна до будинку № 5 у  Заводському районі м.Миколаєва</t>
  </si>
  <si>
    <t>Вул.Крилова, 2,4 у  Заводському районі м.Миколаєва</t>
  </si>
  <si>
    <t>Поточний ремонт внутрішньоквартального тротуару</t>
  </si>
  <si>
    <t>Вул.Дмитрієва від вул.Даля до вул.Левадівська (непарна сторона) у приватному секторі Заводського району м.Миколаєва</t>
  </si>
  <si>
    <t>Вул.Шосейна,83  Заводського району м.Миколаєва</t>
  </si>
  <si>
    <t>Вул.Наваринській № 15-а  Заводського району м.Миколаєва</t>
  </si>
  <si>
    <t>Поточний ремонт тротуару по вул.Наваринській № 15-а  Заводського району м.Миколаєва</t>
  </si>
  <si>
    <t>ТОВ "АЯКС-ІІ" (№ 13869225)</t>
  </si>
  <si>
    <t>Вул. Г.Карпенка, 2/1, 2/2 у  Заводському районі у м.Миколаєві</t>
  </si>
  <si>
    <t>Поточний ремонт тротуару по вул. Г.Карпенка, 2/1, 2/2 у  Заводському районі у м.Миколаєві</t>
  </si>
  <si>
    <t>ФОП  Волченко Е.О.</t>
  </si>
  <si>
    <t xml:space="preserve">Поточний ремонт майданчика під контейнери для ТПВ </t>
  </si>
  <si>
    <t xml:space="preserve">Тех.нагляд поточний ремонт майданчика під контейнери для ТПВ </t>
  </si>
  <si>
    <t>Вул.Крилова,46, 46-А у Заводському районі м.Миколаєва</t>
  </si>
  <si>
    <t>Поточний ремонт майданчика під контейнери для ТПВ по вул.Крилова,46, 46-А у Заводському районі м.Миколаєва</t>
  </si>
  <si>
    <t xml:space="preserve">Тех.нагляд Поточний ремонт майданчика під контейнери для ТПВ </t>
  </si>
  <si>
    <t>Вул.Г.Карпенко,30 у Заводському районі м.Миколаєва</t>
  </si>
  <si>
    <t>Поточний ремонт майданчика для збору ТПВ по вул.Г.Карпенко,30 у Заводському районі м.Миколаєва</t>
  </si>
  <si>
    <t xml:space="preserve">Поточний ремонт майданчика для збору ТПВ </t>
  </si>
  <si>
    <t>Вул.Крилова,38 у Заводському районі м.Миколаєва</t>
  </si>
  <si>
    <t>Поточний ремонт майданчика під контейнери для ТПВ по вул.Крилова,38 у Заводському районі м.Миколаєва</t>
  </si>
  <si>
    <t xml:space="preserve">Поточний ркемонт мереж зовнішнього освітлення </t>
  </si>
  <si>
    <t>КП ГДМБ (№ 03331466)</t>
  </si>
  <si>
    <t>Вул.Шмідта до мосту через Бузький лиман в мкр.Велика Корениха в Заводському районі м.Миколаєва</t>
  </si>
  <si>
    <t>Поточний ремонт мереж зовнішнього освітлення по вул.Шмідта до мосту через Бузький лиман в мкр.Велика Корениха в Заводському районі м.Миколаєва</t>
  </si>
  <si>
    <t>Вул. Біла-вул. Карпенка м.Миколаїв</t>
  </si>
  <si>
    <t>Поточний ремонт мереж зовнішнього освітлення за адресою: вул. Біла-вул. Карпенка м.Миколаїв</t>
  </si>
  <si>
    <t>ТОВ "Светолюкс-Єлектромонтаж" (№30975988)</t>
  </si>
  <si>
    <t>Вул. Біла, 65 м.Миколаїв</t>
  </si>
  <si>
    <t>Поточний ремонт мереж зовнішнього освітлення за адресою: вул. Біла, 65 м.Миколаїв</t>
  </si>
  <si>
    <t>Вул. Г.Карпенка ріг вул.Дачна  в Заводському районі м.Миколаєва</t>
  </si>
  <si>
    <t>Поточний ремонт мереж зовнішнього освітлення за адресою: вул. Г.Карпенка ріг вул.Дачна  в Заводському районі м.Миколаєва</t>
  </si>
  <si>
    <t>Вул.2-а Слобідська від вул.Погранична до вул.Кузнецька у Заводському районі м.Миколаєва</t>
  </si>
  <si>
    <t xml:space="preserve">Поточний ремонт дорожнього покриття </t>
  </si>
  <si>
    <t>Вул.3-а Слобідська від вул.Погранична до вул.Чкалова у Заводському районі м.Миколаєва</t>
  </si>
  <si>
    <t>Вул.4-а Слобідська від вул.Млинна до вул.Чкалова у Заводському районі м.Миколаєва</t>
  </si>
  <si>
    <t>Вул.5-а Слобідська від вул.Погранична до вул.Кузнецька у Заводському районі м.Миколаєва</t>
  </si>
  <si>
    <t>Вул.Громадянська від вул.Погранична до вул. Млинна у Заводському районі м.Миколаєва</t>
  </si>
  <si>
    <t>Поточний ремонт дорожнього покриття по вул.Громадянська від вул.Погранична до вул. Млинна у Заводському районі м.Миколаєва</t>
  </si>
  <si>
    <t>Вул. 1  Слобідська від вул.Погранична до вул. Чкалова у Заводському районі м.Миколаєва</t>
  </si>
  <si>
    <t>Поточний ремонт дорожнього покриття по вул. 1  Слобідська від вул.Погранична до вул. Чкалова у Заводському районі м.Миколаєва</t>
  </si>
  <si>
    <t>Вул. Левадівська у Заводському районі м.Миколаєва</t>
  </si>
  <si>
    <t>Поточний ремонт дорожнього покриття по вул. Левадівська у Заводському районі м.Миколаєва</t>
  </si>
  <si>
    <t>Вул. Садова у Заводському районі м.Миколаєва</t>
  </si>
  <si>
    <t>Поточний ремонт дорожнього покриття по вул. Садова у Заводському районі м.Миколаєва</t>
  </si>
  <si>
    <t>Вул.  Богородична у Заводському районі м.Миколаєва</t>
  </si>
  <si>
    <t>Поточний ремонт дорожнього покриття по вул.  Богородична у Заводському районі м.Миколаєва</t>
  </si>
  <si>
    <t>Вул. Комкова у Заводському районі м.Миколаєва</t>
  </si>
  <si>
    <t>Поточний ремонт дорожнього покриття по вул. Комкова у Заводському районі м.Миколаєва</t>
  </si>
  <si>
    <t xml:space="preserve">Благоустрій зони відпочинку </t>
  </si>
  <si>
    <t>ФОП Ваховський Максим Олегович (№ 3072218395)</t>
  </si>
  <si>
    <t>ТОВ "ПРОМБАЗИС"</t>
  </si>
  <si>
    <t>ТОВ "Миколаївбудінвест"</t>
  </si>
  <si>
    <t xml:space="preserve">Благоустрій скверу </t>
  </si>
  <si>
    <t>пров.Електронний від буд. 5до вул.Електронної</t>
  </si>
  <si>
    <t>Вул. Лягіна від вул. Погранична до вул. Защука у приватному секторі Заводського району м.Миколаєва</t>
  </si>
  <si>
    <t>Капітальний ремонт дорожнього покриття  по вул. Лягіна від вул. Погранична до вул. Защука у приватному секторі Заводського району м.Миколаєва</t>
  </si>
  <si>
    <t>Створення проектно-кошторисної документації</t>
  </si>
  <si>
    <t>ФОП Чудаков І.В. (№3091119056)</t>
  </si>
  <si>
    <t>Капітальний ремонт дорожнього покриття</t>
  </si>
  <si>
    <t>ТОВ  "ДОРБУДСЕРВИС"</t>
  </si>
  <si>
    <t>Вул. 5 Слобідська від вул. Кузнецька до вул. 7 Ялтинська у приватному секторі Заводського району м.Миколаєва</t>
  </si>
  <si>
    <t>Капітальний ремонт дорожнього покриття  по вул. 5 Слобідська від вул. Кузнецька до вул. 7 Ялтинська у приватному секторі Заводського району м.Миколаєва</t>
  </si>
  <si>
    <t>Вул. Покровська від а/д Т-15-07 до будинку № 34 у приватному секторі Заводського району м.Миколаєва</t>
  </si>
  <si>
    <t>Проектно-кошторисна документація по об’єкту "Капітальний ремонт дороги по вул. Покровська від а/д Т-15-07 до будинку № 34 у приватному секторі Заводського району м.Миколаєва"</t>
  </si>
  <si>
    <t>Вул. Клубна від вул. Антична до цвинтаря у приватному секторі мкр.Велика Корениха Заводського району м.Миколаєва</t>
  </si>
  <si>
    <t>Проектно-кошторисна документація по об’єкту "Капітальний ремонт дорожнього покриття  по вул. Клубна від вул. Антична до цвинтаря у приватному секторі мкр.Велика Корениха Заводського району м.Миколаєва</t>
  </si>
  <si>
    <t>Вул. 5 Слобідська від вул.Кузнецька до вул. 7 Ялтинська у приватному секторі Заводського району м.Миколаєва</t>
  </si>
  <si>
    <t>Капітальний ремонт дорожнього покриття  по вул. 5 Слобідська від вул.Кузнецька до вул. 7 Ялтинська у приватному секторі Заводського району м.Миколаєва</t>
  </si>
  <si>
    <t>ТОВ "ДОРБУДСЕРВІС" (код 41121296)</t>
  </si>
  <si>
    <t>Вздовж будинку №9-А по  вул. Курортна у Заводського району м.Миколаєва"</t>
  </si>
  <si>
    <t>Проектно-кошторисна документація по об’єкту "Капітальний ремонт дорожнього покриття  внутрішньоквартального проїзду вздовж будинку №9-А по  вул. Курортна у Заводського району м.Миколаєва"</t>
  </si>
  <si>
    <t>Вздовж будинків №37, 37-А, 37-Б по вул.Г.Карпенка та №1 по  вул. Крилова у Заводського району м.Миколаєва"</t>
  </si>
  <si>
    <t>Проектно-кошторисна документація по об’єкту "Капітальний ремонт дорожнього покриття  внутрішньоквартальних проїздів вздовж будинків №37, 37-А, 37-Б по вул.Г.Карпенка та №1 по  вул. Крилова у Заводського району м.Миколаєва"</t>
  </si>
  <si>
    <t>Вздовж будинку № 9-А по вул.Курортна у Заводського району м.Миколаєва"</t>
  </si>
  <si>
    <t>Капітальний ремонт дорожнього покриття  внутрішньоквартального проїзду вздовж будинку № 9-А по вул.Курортна у Заводського району м.Миколаєва"</t>
  </si>
  <si>
    <t>ТОВ "Фортунаінвестбуд"</t>
  </si>
  <si>
    <t>Вздовж будинку №15 до будинку №13/1 по вул.Крилова у Заводського району м.Миколаєва</t>
  </si>
  <si>
    <t>Капітальний ремонт дорожнього покриття  внутрішньоквартального проїзду вздовж будинку №15 до будинку №13/1 по вул.Крилова у Заводського району м.Миколаєва</t>
  </si>
  <si>
    <t>ТОВ "Дорбудсервис"</t>
  </si>
  <si>
    <t>Вул.Заводська, будинок 27/1,27/2,27/3 у Заводському районі м.Миколаєва"</t>
  </si>
  <si>
    <t>Розробка проектно-кошторисної документації та відшкодування експертизи на об’єкт "Капітальний ремонт асфальтового покриття прибудинкової теріторії та внутрішньоквартального проїзду по вул.Заводська, будинок 27/1,27/2,27/3 у Заводському районі м.Миколаєва"</t>
  </si>
  <si>
    <t>Розробка проектно-кошторисної документації та відшкодування експертизи</t>
  </si>
  <si>
    <t>ТОВ "АБК" АРХСІТІ"</t>
  </si>
  <si>
    <t>Інші об’єкти</t>
  </si>
  <si>
    <t>Вул.Г.Карпенка, 12а, 12б, 12в в Заводському районі у м.Миколаєві</t>
  </si>
  <si>
    <t>Капітальний ремонт дитячого ігрового майданчика по вул.Г.Карпенка, 12а, 12б, 12в в Заводському районі у м.Миколаєві</t>
  </si>
  <si>
    <t>ТОВ "Миколаївбудінвест" (№ 35272884)</t>
  </si>
  <si>
    <t>Коригування ПКД</t>
  </si>
  <si>
    <t>Вул.Крилова, 12/1, 12/2 ,12/24 в Заводському районі у м.Миколаєві</t>
  </si>
  <si>
    <t>Капітальний ремонт дитячого ігрового майданчика по вул.Крилова, 12/1, 12/2 ,12/24 в Заводському районі у м.Миколаєві</t>
  </si>
  <si>
    <t>Вул.Г.Карпенка, 57 у Заводському районі у м.Миколаєві</t>
  </si>
  <si>
    <t>Капітальний ремонт дитячого ігрового майданчика по вул.Г.Карпенка, 57 у Заводському районі у м.Миколаєві</t>
  </si>
  <si>
    <t>Вул.Лазурна,50,52,52б</t>
  </si>
  <si>
    <t>Капітальний ремонт міні-майданчика для дітей та підлітків по вул.Лазурна,50,52,52б</t>
  </si>
  <si>
    <t>Вул.Озерна,29,31 у м.Миколаєві, у тому числі проектні роботи та експертиза</t>
  </si>
  <si>
    <t>Реконструкція міні-стадіону з влаштуванням спортивного майданчика за адресою: вул.Озерна,29,31 у м.Миколаєві, у тому числі проектні роботи та експертиза</t>
  </si>
  <si>
    <t>ТОВ "Автограф-Н" (24797380)</t>
  </si>
  <si>
    <t>Будівельно монтажні роботи</t>
  </si>
  <si>
    <t>ТОВ "ТРИ-УМФ" (41591664)</t>
  </si>
  <si>
    <t>Вул. Порганична, 15 у м. Миколаєві, у тому числі передпроектні, проектні роботи та експертиза</t>
  </si>
  <si>
    <t>Реконструкція стадіону "Юність" за адресою: вул. Порганична, 15 у м. Миколаєві, у тому числі передпроектні, проектні роботи та експертиза</t>
  </si>
  <si>
    <t>Розробка ПКД</t>
  </si>
  <si>
    <t>ТОВ "Проект-комплект строй" (41299123)</t>
  </si>
  <si>
    <t>Поточний ремонт дитячого майданчику по вул. Лиманська на перехресті з вул. Генерала Шепетова у Корабельному районі м. Миколаєва</t>
  </si>
  <si>
    <t xml:space="preserve">пр. Корабелів, 12 </t>
  </si>
  <si>
    <t>Поточний ремонт дитячого майданчика по пр. Корабелів, 12 у Корабельному районі м. Миколаєва</t>
  </si>
  <si>
    <t>мкрн. Широка Балка</t>
  </si>
  <si>
    <t>Поточний ремонт спортивного майданчику на береговій зоні у мкр. Широка Балка в районі будинку по вул. Прибузькій, 1а у Корабельному районі м. Миколаєва</t>
  </si>
  <si>
    <t>ФОП Коцеруба А.І.</t>
  </si>
  <si>
    <t xml:space="preserve">пр. Богоявленський на перехресті з вул. Прибузькою </t>
  </si>
  <si>
    <t>Поточний ремонт тротуару по проспекту Богоявленський на перехресті з вул. Прибузькою у Корабельному районі м. Миколаєва</t>
  </si>
  <si>
    <t>ФОП Гончаренко А.В.</t>
  </si>
  <si>
    <t>ФОП Дейнеко І.В.</t>
  </si>
  <si>
    <t>вул. Новобудівна, 2</t>
  </si>
  <si>
    <t>Поточний ремонт зливової каналізації (заміна зливоприймача) за адресою вул. Новобудівна, 1 у Корабельному районі м. Миколаєва</t>
  </si>
  <si>
    <t>вул. О. Ольжича, 5А</t>
  </si>
  <si>
    <t>Поточний ремонт зливової каналізації за адресою вул. Олега Ольжича, 5А у Корабельному районі м. Миколаєва</t>
  </si>
  <si>
    <t xml:space="preserve">вул. Металургів, 32 </t>
  </si>
  <si>
    <t>Поточний ремонт контейнерного майданчика по вул. Металургів, 32 у Корабельному районі м. Миколаєва</t>
  </si>
  <si>
    <t>вул. Металургів, 31</t>
  </si>
  <si>
    <t xml:space="preserve">вул. Океанівська, 47 </t>
  </si>
  <si>
    <t>Поточний ремонт контейнерного майданчика по вул. Океанівська, 47 у Корабельному районі м. Миколаєва</t>
  </si>
  <si>
    <t>пр. Богоявленський, 322</t>
  </si>
  <si>
    <t>Поточний ремонт контейнерного майданчика по пр. Богоявленський, 322 у Корабельному районі м. Миколаєва</t>
  </si>
  <si>
    <t>16 адрес</t>
  </si>
  <si>
    <t>Поточний ремонт контейнерних майданчиків у Корабельному районі м. Миколаєва (Додаток 1)</t>
  </si>
  <si>
    <t>Поточний ремонт МАФ у Корабельному районі м. Миколаєва</t>
  </si>
  <si>
    <t>Поточний ремонт огородження по пр. Богоявленський до зупиночних комплексів по парної та непарної сторонах у Корабельному районі м. Миколаєва</t>
  </si>
  <si>
    <t xml:space="preserve">Спорт.майданчики (огорожі) по вул. Глинки, 5,7; Рибна,7; пр. Корабелів, 12 та вул. Айвазовського, 11-В </t>
  </si>
  <si>
    <t>Поточний ремонт спортивного майданчика (огорожі) по вул. Глинки, 5,7; Рибна,7; пр. Корабелів, 12 та вул. Айвазовського, 11-В у Корабельному районі м. Миколаєва</t>
  </si>
  <si>
    <t xml:space="preserve">вул. Княжа </t>
  </si>
  <si>
    <t>Поточний ремонт мереж вуличного освітлення вул. Княжа від вул. Олега Ольжича до вул. Кобзарська у Корабельному районі м. Миколаєва</t>
  </si>
  <si>
    <t>ФОП Петрушклв А.Є.</t>
  </si>
  <si>
    <t>Пляжній зоні біля яхт-клубу у Корабельному районі</t>
  </si>
  <si>
    <t>Капітальний ремонт спортивного майданчику на пляжній зоні біля яхт-клубу у Корабельному районі м. Миколаєва</t>
  </si>
  <si>
    <t>ТОВ "УРБАН КОНСТРАКТ" (ПКД)</t>
  </si>
  <si>
    <t>вул. Райдужна, 34</t>
  </si>
  <si>
    <t>Капітальний ремонт внутрішньоквартального проїзду по вул. Райдужна, 34 у Корабельному районі м. Миколаєва</t>
  </si>
  <si>
    <t>ФОП Басиста Т.А.</t>
  </si>
  <si>
    <t xml:space="preserve">вул. Ген. Попеля від вул. Л. Українки до вул. Пшеніцина </t>
  </si>
  <si>
    <t>Капітальний тротуару по вул. Генерала Попеля від вул. Лесі Українки до вул. Пшеніцина у Корабельному районі м. Миколаєва</t>
  </si>
  <si>
    <t>вул. Вокзальна 49, 51</t>
  </si>
  <si>
    <t>Капітальний ремонт тротуару по вул. Вокзальна 49, 51 у Корабельному районі м. Миколаєва</t>
  </si>
  <si>
    <t>вул. Степова, зупинка «Єсеніна» (парна сторона)</t>
  </si>
  <si>
    <t>Зупинний павільйон громадського транспорту по парній стороні вул. Степовій у м. Миколаєві, зупинка «Єсеніна» (капітальний ремонт)</t>
  </si>
  <si>
    <t>Капітальний ремонт зупинок громадського транспорту</t>
  </si>
  <si>
    <t>вул. Степова, зупинка «Єсеніна» (непарна сторона)</t>
  </si>
  <si>
    <t>Зупинний павільйон громадського транспорту по непарній стороні вул. Степовій у м. Миколаєві, зупинка «Єсеніна» (капітальний ремонт)</t>
  </si>
  <si>
    <t>Капітальний ремонт дорожнього покриття приватного сектору по вул. Єсеніна від №77 до вул. Фруктової у Корабельному районі м. Миколаєва</t>
  </si>
  <si>
    <t>Капітальний ремонт дорожнього одягу дороги по вул. Галицинівській від буд.№50 до вул. Лесі Українки в м. Миколаєві (І пусковий комплекс)</t>
  </si>
  <si>
    <t>ФОП Гончаренко А.А.</t>
  </si>
  <si>
    <t>Капітальний ремонт дорожнього покриття приватного сектору по пров. 2-й Братський у Корабельному районі м. Миколаєва</t>
  </si>
  <si>
    <t>Капітальний ремонт дорожнього покриття приватного сектору по вул. Рибна від вул. Янтарної до вул. Торгової у Корабельному районі м. Миколаєва</t>
  </si>
  <si>
    <t>Капітальний ремонт дорожнього покриття приватного сектору по пров. М.Рибальченко від вул. Кобзарської до №60 по вул. Адм. Ушакова у Корабельного районі м. Миколаєва</t>
  </si>
  <si>
    <t>Міський територіальний центр соціального обслуговування (надання соціальних послуг)</t>
  </si>
  <si>
    <t>вул.Морехідна,9/2,    м.Миколаїв ,54020</t>
  </si>
  <si>
    <t xml:space="preserve">Поточний ремонт коридору, квб.№ 3 та каб.№25 в приміщенні підвалу  МТЦ </t>
  </si>
  <si>
    <t>ВСЬОГО по МТЦ</t>
  </si>
  <si>
    <t xml:space="preserve">Міський центр соціальної ореабілітації дітей-інвалідів </t>
  </si>
  <si>
    <t>183,600</t>
  </si>
  <si>
    <t>ВСЬОГО по МЦСРДІ</t>
  </si>
  <si>
    <t>Міський притулок для громадян похилого віку та інвалідів</t>
  </si>
  <si>
    <t xml:space="preserve">Поточний ремонт приміщеннь харчового блоку Міського притулку для громадян похилого віку та інвалідів за адресою: м.Миколаїв, вул.  Набережна, 1-д </t>
  </si>
  <si>
    <t>194,754</t>
  </si>
  <si>
    <t>ФОП Харченко О.С.</t>
  </si>
  <si>
    <t>ВСЬОГО по притулку</t>
  </si>
  <si>
    <t>Разом по департаменту</t>
  </si>
  <si>
    <t>М.Миколаїв вул. Сінна (Будьоного),74</t>
  </si>
  <si>
    <t xml:space="preserve"> Будинок інваліда війни Васильєва В.Ф.</t>
  </si>
  <si>
    <t>ТОВ "Фаворит - Люкс"</t>
  </si>
  <si>
    <t>м.Миколаїв вул. Лазурна, 16 Г,кв.14</t>
  </si>
  <si>
    <t>Квартира інваліда війни Волошина В.І.</t>
  </si>
  <si>
    <t>ТОВ "Миколаївбуд"</t>
  </si>
  <si>
    <t>В.Чорновола,4/3</t>
  </si>
  <si>
    <t>Поточний ремонт каналізації і трубопроводу, фарбування стін та стелі в міській лікарні №4</t>
  </si>
  <si>
    <t xml:space="preserve">Поточний ремонт ліфтів в міській лікарні №3 </t>
  </si>
  <si>
    <t>КП "Миколаївліфт"</t>
  </si>
  <si>
    <t>Поточний ремонт системи холодного водопостачання та системи вентиляції пологового будинку №1</t>
  </si>
  <si>
    <t>Поточний ремонт малої операційної жіночої консультації  пологового будинку №3</t>
  </si>
  <si>
    <t xml:space="preserve">Поточний ремонт приміщень міського пологового будинку №3 з заміною вікон  </t>
  </si>
  <si>
    <t>ТОВ "Голден-Буд"</t>
  </si>
  <si>
    <t>м. Курортна,3</t>
  </si>
  <si>
    <t>Поточний ремонт приміщення електрощитової (установка протипожежних дверей) в міській дитячій поліклніці №3</t>
  </si>
  <si>
    <t>ТОВ "Іскобар"</t>
  </si>
  <si>
    <t>Поточний ремонт фасаду, цоколю, центральних сходів із влаштуванням пандусу в міській дитячій поліклініці №4</t>
  </si>
  <si>
    <t>ТОВ "Артіль-БУД"</t>
  </si>
  <si>
    <t xml:space="preserve">Поточний ремонт систем вентиляції в міській дитячій поліклініці №4  </t>
  </si>
  <si>
    <t>ФОП Шалімов А.Є.</t>
  </si>
  <si>
    <t>м. Миколаїв, вул. Космонавтів,126</t>
  </si>
  <si>
    <t>Поточний ремонт системи опалення в КНП "ЦПМСД №2"</t>
  </si>
  <si>
    <t>Поточний ремонт системи протипожежної сигналізації в сімейних амбулаторіях №1 та  №2   КНП "ЦПМСД №6"</t>
  </si>
  <si>
    <t>Поточний ремонт системи протипожежної сигналізації в сімейній амбулаторії №3  КНП "ЦПМСД №6"</t>
  </si>
  <si>
    <t>Поточний ремонт системи опалення КНП "ЦПМСД №6"</t>
  </si>
  <si>
    <t>м.Миколаїв                     вул. Будівельників,8</t>
  </si>
  <si>
    <t xml:space="preserve">Реконструкція системи опалення з встановленням електричних котлів потужністю 360 кВт в Міському пологовому будинку №2 по вул. Будівельників,8 у м. Миколаєві, у тому числі проектно-кошторисна документація та експертиза </t>
  </si>
  <si>
    <t>Міська дитяча лікарня №2 , м. Миколаїв, вул. Рюміна,5</t>
  </si>
  <si>
    <t>Сканер ультразвуковий діагностичний НS-40</t>
  </si>
  <si>
    <t>ТОВ "Медична дистриб'юторська компанія"</t>
  </si>
  <si>
    <t>Електрокардіограф, касетне обладнання, елекроенцефалограф</t>
  </si>
  <si>
    <t>ФОП Скоробагацька О.Д.</t>
  </si>
  <si>
    <t>Аналізатор електролітів</t>
  </si>
  <si>
    <t>ФОП Войтовська І.В.</t>
  </si>
  <si>
    <t>Міська лікарня №4, м. Миколаїв, вул. Ад,Макарова,1</t>
  </si>
  <si>
    <t>Стіл операційний</t>
  </si>
  <si>
    <t>ФОП Кисільов Ю.В.</t>
  </si>
  <si>
    <t>Апарат високочастотний елекрохірургічний, візок медичний для перевезення хворих</t>
  </si>
  <si>
    <t>Радіохвильовий елекрокоагулятор</t>
  </si>
  <si>
    <t>ФОП Сердюкова О.О.</t>
  </si>
  <si>
    <t>Лікарня швидкої медичної допомоги, м. Миколаїв, вул. Корабелів,14-В</t>
  </si>
  <si>
    <t>Мікротом РМ-ЕКА, апарат для гістологічної обробки тканини</t>
  </si>
  <si>
    <t>ТОВ "ЕКА"</t>
  </si>
  <si>
    <t xml:space="preserve">Мікроскоп </t>
  </si>
  <si>
    <t>ФОП Перьков Р.М.</t>
  </si>
  <si>
    <t>Операційно оглядова лямпа</t>
  </si>
  <si>
    <t>ФОП Іванов Д.С.</t>
  </si>
  <si>
    <t>Міська лікрня №5, м. Миколаїв, просп. Богоявленський, 336</t>
  </si>
  <si>
    <t>Напівавтоматичний біохімічний аналізатор</t>
  </si>
  <si>
    <t>ФОП Архіпов М.В.</t>
  </si>
  <si>
    <t xml:space="preserve">КНП ММР "ЦПМСД №1" м. Миколаїв, пров. Кобера,15А </t>
  </si>
  <si>
    <t>Принтери</t>
  </si>
  <si>
    <t>ФОП Дубенко В.В.</t>
  </si>
  <si>
    <t xml:space="preserve">КНП ММР "ЦПМСД №2" м. Миколаїв, вул. Космонавтів,126 </t>
  </si>
  <si>
    <t>Телевізор та інтерактивний комплекс</t>
  </si>
  <si>
    <t>ФОП Мітрофанов Р.В.</t>
  </si>
  <si>
    <t>Багатофункціональний пристрій з картриджем</t>
  </si>
  <si>
    <t>ФОП Бондарь О.П.</t>
  </si>
  <si>
    <t>Персональні комп'ютери, ноутбук</t>
  </si>
  <si>
    <t xml:space="preserve">КНП ММР "ЦПМСД №3" м. Миколаїв, вул. Шосейная,128 </t>
  </si>
  <si>
    <t>Персональні комп'ютери в зборі</t>
  </si>
  <si>
    <t>ФОП Колодній В.М.</t>
  </si>
  <si>
    <t xml:space="preserve">КНП ММР "ЦПМСД №4" м. Миколаїв, вул. Адміральська,4 </t>
  </si>
  <si>
    <t>Телевізори</t>
  </si>
  <si>
    <t>ФОП Митрофанов Р.В.</t>
  </si>
  <si>
    <t xml:space="preserve"> ФОП  Божко С.Д.</t>
  </si>
  <si>
    <t>БФУ  Canon Stnses</t>
  </si>
  <si>
    <t>ФОП Бондар  Т.А.</t>
  </si>
  <si>
    <t xml:space="preserve">Ноутбук Леново </t>
  </si>
  <si>
    <t xml:space="preserve">КНП ММР "ЦПМСД №5" /  м. Миколаїв вул.Привільна,41/1, вул. Привільна 41/3 </t>
  </si>
  <si>
    <t>ТОВ "Компаком"</t>
  </si>
  <si>
    <t xml:space="preserve">КНП ММР "ЦПМСД №7" /  м. Миколаїв просп. Богоявленський, 340/2 </t>
  </si>
  <si>
    <t>Комп'ютери в зборі</t>
  </si>
  <si>
    <t>ПНДП "Аренос"</t>
  </si>
  <si>
    <t>КУ ММР "МІА Центр медичної статистики"</t>
  </si>
  <si>
    <t>ФОП Черниш</t>
  </si>
  <si>
    <t>ФОП Таран</t>
  </si>
  <si>
    <t>Дитяча музична школа № 2, адреса: м. Миколаїв, вул. Спаська, 46/8</t>
  </si>
  <si>
    <t>Аварійний ремонт ДМШ № 2  вул. Спаська, 46/8</t>
  </si>
  <si>
    <t xml:space="preserve">поточний ремонт приміщень (каб. № 5, № 4, коридор): ремонт підлоги, ремонт стін, заміна дверей, електромонтажні роботи) </t>
  </si>
  <si>
    <t>ФОП Топор О.В.</t>
  </si>
  <si>
    <t xml:space="preserve">ТОВ "Південьторгмонтаж" </t>
  </si>
  <si>
    <t>ЦМБ ім. М.Л.Кропивницького ЦБС для дорослих м. Миколаєва, адреса: 54003, м. Миколаїв,                                       вул. Потьомкінська,143-А</t>
  </si>
  <si>
    <t xml:space="preserve">періодичні видання на 2 піврічча 2018 року </t>
  </si>
  <si>
    <t>ПАТ Укрпошта</t>
  </si>
  <si>
    <t>книжкова продукція</t>
  </si>
  <si>
    <t>ФОП Сисуєв І.М.</t>
  </si>
  <si>
    <t>аудіокниги</t>
  </si>
  <si>
    <t>ФОП Гуляєва Л.С.</t>
  </si>
  <si>
    <t>електронні видання</t>
  </si>
  <si>
    <t>електронні видання (статистичний щорічник 2017)</t>
  </si>
  <si>
    <t>Головне управління статистики у Миколаївській області</t>
  </si>
  <si>
    <t>Разом:</t>
  </si>
  <si>
    <t>Центральна міська бібліотека для дітей ім. Ш.Кобера і В.Хоменко, адреса: 54003, м. Миколаїв,                                       пр. Центральний, 173/4</t>
  </si>
  <si>
    <t>книги</t>
  </si>
  <si>
    <t>СПД Бабіч В.В.</t>
  </si>
  <si>
    <t>ПП Дехтяренко Г.О.</t>
  </si>
  <si>
    <t>газети</t>
  </si>
  <si>
    <t>ПП фірма "ТЄПС &amp; Со"</t>
  </si>
  <si>
    <t>журнали</t>
  </si>
  <si>
    <t xml:space="preserve"> оплата  за послуги з улаштування блискавко захисту будівлі ЗОШ№ 12  в м.Миколаєві                                         </t>
  </si>
  <si>
    <t>54051                                                                         м. Миколаїв                                             вул. Океанівська, 28-А</t>
  </si>
  <si>
    <t>Дошкільний навчальний заклад № 20 «Юний чорноморець» м.Миколаєва</t>
  </si>
  <si>
    <t>54038                                                      м. Миколаїв вул. Біла, 72-А</t>
  </si>
  <si>
    <t>54050                                                             м. Миколаїв                                            вул. Металургів, 30</t>
  </si>
  <si>
    <t>54037                                                              м. Миколаїв                                             вул. Знаменська, 5А</t>
  </si>
  <si>
    <t>54003                                                                   м. Миколаїв                                                          вул. Фалеєвська, 11</t>
  </si>
  <si>
    <t>54018                                                               м. Миколаїв                                                     вул. Космонавтів, 56</t>
  </si>
  <si>
    <t xml:space="preserve">54022
м.Миколаїв                                            вул. Прибугська, 83                         </t>
  </si>
  <si>
    <t xml:space="preserve"> Міська станція юних натуралістів</t>
  </si>
  <si>
    <t>поточний ремонт, встановлення протипожежних сертифікованих дверей у приміщенні газової котельні МСЮН м.Миколаїв</t>
  </si>
  <si>
    <t>ПП "Сова"</t>
  </si>
  <si>
    <t>поточний ремонт приміщення палацу творчості учнів м.Миколаїв</t>
  </si>
  <si>
    <t>54002
м. Миколаїв
вул. Корабелів, 18</t>
  </si>
  <si>
    <t xml:space="preserve">Будинок творчості дітей та юнацтва Заводського району </t>
  </si>
  <si>
    <t>поточний ремонт вогнезахисна обробка деревяних конструкцій покрівлі БТДЮ Заводського району м.Миколаєва</t>
  </si>
  <si>
    <t>54052
м. Миколаїв
прт. Корабелів, 12/1</t>
  </si>
  <si>
    <t>Дитячий центр позашкільної роботи Корабельного району м.Миколаєва</t>
  </si>
  <si>
    <t>поточний ремонт приміщень в ДЦ Корабельного району м.Миколаєва</t>
  </si>
  <si>
    <t>ФОП Котков В.В.</t>
  </si>
  <si>
    <t xml:space="preserve">надання послуг з виконання проектної документації на влаштування приладу обліку тепла у ПТУ  м.Миколаєва </t>
  </si>
  <si>
    <t xml:space="preserve">надання послуг з виконання проектної документації на влаштування приладу обліку тепла у ДЦ Корабельного района  м.Миколаєва </t>
  </si>
  <si>
    <t xml:space="preserve">послуги з виконання проектної документації влаштування приладу обліку тепла у Будинку вчителя  м. Миколаєві   </t>
  </si>
  <si>
    <t>поточний ремонт приміщень із заміною металопластикових вікон у ДНЗ № 95 м.Миколаєві</t>
  </si>
  <si>
    <t xml:space="preserve">  поточний ремонт системи опалення ДНЗ № 110 м.Миколаїв </t>
  </si>
  <si>
    <t>ТОВ "ГЕРК"</t>
  </si>
  <si>
    <t>54034                               м. Миколаїв                        прт. Богоявлепнський, 24/1</t>
  </si>
  <si>
    <t>Дошкільний навчальний заклад № 93 «Ювілейний» м.Миколаєва</t>
  </si>
  <si>
    <t>поточний ремонт приміщень з заміною металопластикових вікон у ДНЗ № 93 у м.Миколаєві</t>
  </si>
  <si>
    <t>54052                                   м. Миколаїв                        вул. Артема, 6</t>
  </si>
  <si>
    <t>Дошкільний навчальний заклад № 125 «Іскорка» м.Миколаєва</t>
  </si>
  <si>
    <t>поточний ремонт приміщень із заміною дверей у ДНЗ №125 у м.Миколаєві</t>
  </si>
  <si>
    <t xml:space="preserve"> установка АПС, системи оповіщення про пожежну та пожежогасіння в приміщеннях ДНЗ №75 м.Миколаїв</t>
  </si>
  <si>
    <t>ФОП Аксьонов А.М.</t>
  </si>
  <si>
    <t>поточний ремонт системи водопостачання ДНЗ №130 у м.Миколаєві</t>
  </si>
  <si>
    <t>54038                                  м. Миколаїв                        вул. Крилова, 7-Б</t>
  </si>
  <si>
    <t>Дошкільний навчальний заклад № 64 «Барвінок» м.Миколаєва</t>
  </si>
  <si>
    <t>виконання проекту улаштування блискавкозахисту будівлі ДНЗ№ 64 у м.Миколаєві</t>
  </si>
  <si>
    <t>МП "Орбіта"</t>
  </si>
  <si>
    <t>54058                                   м. Миколаїв                        вул. Лазурна, 44</t>
  </si>
  <si>
    <t>Дошкільний навчальний заклад № 49 «Марічка» м.Миколаєва</t>
  </si>
  <si>
    <t>поточний ремонт системи електропостачання ДНЗ № 49  м.Миколаїв</t>
  </si>
  <si>
    <t>54018                                м. Миколаїв                        вул. Чайковського, 24</t>
  </si>
  <si>
    <t>Дошкільний навчальний заклад № 65 «Малятко» м.Миколаєва</t>
  </si>
  <si>
    <t xml:space="preserve">поточний ремонт електромережі у ДНЗ № 65 у м.Миколаєві                                                                                              </t>
  </si>
  <si>
    <t xml:space="preserve">поточний ремонт приміщень в ДНЗ № 49 у м.Миколаєві                                                                   </t>
  </si>
  <si>
    <t>54058                                   м. Миколаїв                        вул. Лазурна, 22</t>
  </si>
  <si>
    <t>Дошкільний навчальний заклад № 12 «Кораблік» м.Миколаєва</t>
  </si>
  <si>
    <t xml:space="preserve">поточний ремонт приміщень в ДНЗ № 12 у м.Миколаєві                                                                                          </t>
  </si>
  <si>
    <t>ТОВ "Іннтехно"</t>
  </si>
  <si>
    <t>54003                                   м. Миколаїв                        вул. Чкалова, 118-А</t>
  </si>
  <si>
    <t>Дошкільний навчальний заклад № 2 «Берізка» м.Миколаєва</t>
  </si>
  <si>
    <t xml:space="preserve">поточний ремонт приміщень в ДНЗ № 2 у м.Миколаєві                                                                                                </t>
  </si>
  <si>
    <t>54034                                       м. Миколаїв                        прт. Богоявленський, 24/1</t>
  </si>
  <si>
    <t xml:space="preserve">послуги з виконання проектної документації улаштуванняч системи пожежної сигналізації приміщень ДНЗ № 93  у м.Миколаєві    </t>
  </si>
  <si>
    <t>ФОП Кирюшко О.В.</t>
  </si>
  <si>
    <t xml:space="preserve">надання послуг з виконання проектної документації на влаштування приладу обліку тепла у ДНЗ № 82 у м.Миколаєва </t>
  </si>
  <si>
    <t>54030                                   м. Миколаїв                        вул. Терасна, 12-а</t>
  </si>
  <si>
    <t>Дошкільний навчальний заклад № 74 «Якорьок» м.Миколаєва</t>
  </si>
  <si>
    <t xml:space="preserve">надання послуг з виконання проектної документації на влаштування приладу обліку тепла у ДНЗ № 74 у м.Миколаєва  </t>
  </si>
  <si>
    <t>54001                                   м. Миколаїв                        вул. Макарова, 62-а</t>
  </si>
  <si>
    <t>Дошкільний навчальний заклад № 128 «Сонечко» м.Миколаєва</t>
  </si>
  <si>
    <t xml:space="preserve">надання послуг з виконання проектної документації на влаштування приладу обліку тепла у ДНЗ № 128 у м.Миколаєва   </t>
  </si>
  <si>
    <t>54018                                      м. Миколаїв                        вул. Чайковського, 16</t>
  </si>
  <si>
    <t xml:space="preserve">поточний ремонт приміщень із заміною вікон у ДНЗ №71 у м.Миколаєві </t>
  </si>
  <si>
    <t>54055                                      м. Миколаїв                        вул. Севастопільська, 43</t>
  </si>
  <si>
    <t>Дошкільний навчальний заклад № 94 «Марійка» м.Миколаєва</t>
  </si>
  <si>
    <t xml:space="preserve">поточний ремонт приміщень у ДНЗ №94 у м.Миколаєві </t>
  </si>
  <si>
    <t>ПП "Монолітбудсервіс"</t>
  </si>
  <si>
    <t>54052                                      м. Миколаїв                        вул.Генерала Попеля, 164</t>
  </si>
  <si>
    <t>Миколаївська
загальноосвітня школа І-ІІІ ступенів № 48
Миколаївської міської ради Миколаївської області</t>
  </si>
  <si>
    <t>поточний ремонт системи опалення у ЗОШ№ 48 у м.Миколаєві</t>
  </si>
  <si>
    <t xml:space="preserve">поточний ремонт приміщень із заміною дверей у ЗОШ№ 48 у м.Миколаєві </t>
  </si>
  <si>
    <t>54056                                     м. Миколаїв                        пр.Миру, 23Г</t>
  </si>
  <si>
    <t xml:space="preserve">Миколаївський Юридичний ліцей
Миколаївської міської ради Миколаївської області
</t>
  </si>
  <si>
    <t xml:space="preserve">поточний ремонт харчоблоку у юридичному ліцеї у м.Миколаєві </t>
  </si>
  <si>
    <t>54038                                     м. Миколаїв                        вул. Курортна, 2А</t>
  </si>
  <si>
    <t>Миколаївська
загальноосвітня школа І-ІІІ ступенів № 6
Миколаївської міської ради Миколаївської області</t>
  </si>
  <si>
    <t>поточний ремонт електромережі у ЗОШ№ 6 у м.Миколаєві</t>
  </si>
  <si>
    <t>54038                                      м. Миколаїв                        вул.Крилова, 12/6</t>
  </si>
  <si>
    <t>Миколаївська
загальноосвітня школа І-ІІІ ступенів № 17
Миколаївської міської ради Миколаївської області</t>
  </si>
  <si>
    <t>послуги з улаштуваня блискавко захисту будівлі ЗОШ№ 17 в м.Миколаєві</t>
  </si>
  <si>
    <t>54051                                      м. Миколаїв                        вул.Кобзарська, 15</t>
  </si>
  <si>
    <t>Миколаївська
загальноосвітня школа І-ІІІ ступенів № 49
Миколаївської міської ради Миколаївської області</t>
  </si>
  <si>
    <t xml:space="preserve">поточний ремонт системи водопостачання в ЗОШ № 49 у м.Миколаєві                                                                                       </t>
  </si>
  <si>
    <t>54052                                      м. Миколаїв                        вул.Океанівська, 12</t>
  </si>
  <si>
    <t>Миколаївська
загальноосвітня школа І-ІІІ ступенів № 33
Миколаївської міської ради Миколаївської області</t>
  </si>
  <si>
    <t xml:space="preserve">поточний ремонт системи водопостачання в ЗОШ № 33 у м.Миколаєві                                                                                                  </t>
  </si>
  <si>
    <t>54056                                                  м. Миколаїв                        вул.Христо Ботєва, 41</t>
  </si>
  <si>
    <t xml:space="preserve"> поточний ремонт внутрішнього приміщення їдальні ЗОШ № 16 м.Миколаєва   </t>
  </si>
  <si>
    <t>ТОВ "Будівельна компанія "Інтербуд"</t>
  </si>
  <si>
    <t>54017                                                      м. Миколаїв                        вул.Лягіна, 28</t>
  </si>
  <si>
    <t>Миколаївська
загальноосвітня школа І-ІІІ ступенів № 34
Миколаївської міської ради Миколаївської області</t>
  </si>
  <si>
    <t xml:space="preserve">послуги з розробки проектної документації на установку блискавкозахисту будівлі ЗОШ № 34  м.Миколаєва  </t>
  </si>
  <si>
    <t>ТОВ "Охрана"</t>
  </si>
  <si>
    <t xml:space="preserve">поточний ремонт системи опалення у ЗОШ № 48 м.Миколаєва  </t>
  </si>
  <si>
    <t>54018                                                      м. Миколаїв                        вул.Театральна, 41</t>
  </si>
  <si>
    <t>Гімназія № 41
Миколаївської міської ради Миколаївської області</t>
  </si>
  <si>
    <t xml:space="preserve">поточний ремонт спортзалу у гімназії № 41 м. Миколаєва  </t>
  </si>
  <si>
    <t xml:space="preserve">послуги з виконання проектної документації влаштування приладу обліку тепла у ПУГ  у м. Миколаєві     </t>
  </si>
  <si>
    <t>послуги з виконання проектної документації влаштування приладу обліку тепла у ЗОШ№ 61   у м. Миколаєві</t>
  </si>
  <si>
    <t>54037
м. Миколаїв
вул. Свободна, 38</t>
  </si>
  <si>
    <t>Миколаївська
загальноосвітня школа І-ІІІ ступенів № 14
Миколаївської міської ради Миколаївської області</t>
  </si>
  <si>
    <t xml:space="preserve">поточний ремонт системи каналізації у ЗОШ № 14 м.Миколаєва  </t>
  </si>
  <si>
    <t>54052
м. Миколаїв
прт. Корабелів, 12-Г</t>
  </si>
  <si>
    <t>Гімназія № 3
Миколаївської міської ради Миколаївської області</t>
  </si>
  <si>
    <t>поточний ремонт приміщень із заміною дверей  гімназія № 3</t>
  </si>
  <si>
    <t xml:space="preserve">поточний ремонт системи водопостачання ЗОШ № 52 у м.Миколаєві  </t>
  </si>
  <si>
    <t>54025                               м. Миколаїв                       пров.Парусний, 3</t>
  </si>
  <si>
    <t>Класичний ліцей
Миколаївської міської ради Миколаївської області</t>
  </si>
  <si>
    <t xml:space="preserve">поточний ремонт приміщення Класичного ліцею провулок Парусний,3 у м.Миколаєві </t>
  </si>
  <si>
    <t>ПП "Олкріс"</t>
  </si>
  <si>
    <t>Миколаївська 
загальноосвітня школа І-ІІІ ступенів № 12
Миколаївської міської ради Миколаївської області</t>
  </si>
  <si>
    <t xml:space="preserve">поточний ремонт системи опалення у ЗОШ № 12 у м.Миколаєві </t>
  </si>
  <si>
    <t>54002
м. Миколаїв, вул. Погранична, 143</t>
  </si>
  <si>
    <t>Миколаївська
загальноосвітня школа І-ІІІ ступенів № 36
Миколаївської міської ради Миколаївської області</t>
  </si>
  <si>
    <t>поточна інвентаризація,виготовлення технічного паспорту, довідка ДБАІ по ЗОШ № 36 м.Миколаїв</t>
  </si>
  <si>
    <t>КП "Миколаївське міжміське бюро технічної інвентаризації"</t>
  </si>
  <si>
    <t>попередня оплата за поточний ремонт будівлі з заміною віконних решіток в ЗОШ № 12 м.Миколаєві</t>
  </si>
  <si>
    <t>ФОП Теслюк С.В.</t>
  </si>
  <si>
    <t>54056                                  м.Миколаїв  пр.Миру,21-б</t>
  </si>
  <si>
    <t>Миколаївський спеціальний навчально-виховний комплекс  для дітей із зниженим зором 
Інгульський р-н</t>
  </si>
  <si>
    <t xml:space="preserve">поточний ремонт приміщень із заміною дверей у СНВК м.Миколаєва </t>
  </si>
  <si>
    <t xml:space="preserve">поточний ремонт приміщення з заміною вікон в БТДЮ Інгульського району </t>
  </si>
  <si>
    <t>ФОП Жуковський В.Є.</t>
  </si>
  <si>
    <t xml:space="preserve">поточний ремонт системи газопостачання з встановленням можему в ДНЗ № 128 в м.Миколаєві </t>
  </si>
  <si>
    <t>ПП "Югтепломер-Сервіс"</t>
  </si>
  <si>
    <t>поточний ремонт системи газопостачання з встановленням можему в ДНЗ № 82  в м.Миколаєві</t>
  </si>
  <si>
    <t xml:space="preserve">поточний ремонт системи газопостачання з встановленням можему в ДНЗ № 93 в м.Миколаєві </t>
  </si>
  <si>
    <t>54018                                       м. Миколаїв                        вул. Театральна, 25/1</t>
  </si>
  <si>
    <t>Дошкільний навчальний заклад № 60 «Горобинонька» м.Миколаєва</t>
  </si>
  <si>
    <t xml:space="preserve">поточний ремонт приміщень із заміною дверей у ДНЗ № 60 м.Миколаєва </t>
  </si>
  <si>
    <t>54038 м.Миколаїв вул. Курортна, 1</t>
  </si>
  <si>
    <t>Дошкільний навчальний заклад № 78  "Росинка" м.Миколаєва</t>
  </si>
  <si>
    <t>поточний ремонт приміщення з заміною металопласатикових вікон та дверей в ДНЗ № 78 м.Миколаєва</t>
  </si>
  <si>
    <t xml:space="preserve">54040                                  м.Миколаїв  вул.Карпенко,1 </t>
  </si>
  <si>
    <t xml:space="preserve">Дошкільний навчальний заклад № 23 «Теремок» м.Миколаєва
</t>
  </si>
  <si>
    <t xml:space="preserve">поточний ремонт харчоблоку у ДНЗ № 23 у м.Миколаєві </t>
  </si>
  <si>
    <t>54051                                   м. Миколаїв                        вул. Океанівська, 43</t>
  </si>
  <si>
    <t>Дошкільний навчальний заклад № 103 «Берегиня» м.Миколаєва</t>
  </si>
  <si>
    <t xml:space="preserve">поточний ремонт системи електропостачання із заміною лічильників електроенергії у ДНЗ № 103 у м.Миколаєві </t>
  </si>
  <si>
    <t xml:space="preserve">поточний ремонт покрівлі ДНЗ № 99  м.Миколаїв </t>
  </si>
  <si>
    <t>поточний ремонт системи газопостачання з встановленням можему в ДНЗ № 125 вул.Океанівська,6 в м.Миколаєві</t>
  </si>
  <si>
    <t xml:space="preserve">поточний ремонт системи газопостачання з встановленням можему в ДНЗ № 64 вул.Крилова,7-а, в м.Миколаєві </t>
  </si>
  <si>
    <t>поточний ремонт приміщень в ДНЗ № 85  в м.Миколаєві</t>
  </si>
  <si>
    <t>ФОП Решетняк Є.В.</t>
  </si>
  <si>
    <t>54052                               м. Миколаїв                       пр. Корабелів, 4-А</t>
  </si>
  <si>
    <t>Дошкільний навчальний заклад № 111 «Буратіно» м.Миколаєва</t>
  </si>
  <si>
    <t>поточний ремонт системи газопостачання з встановленням можему в ДНЗ № 111  в м.Миколаєві</t>
  </si>
  <si>
    <t xml:space="preserve">поточний ремонт системи газопостачання з встановленням можему в ДНЗ № 78  в м.Миколаєві </t>
  </si>
  <si>
    <t xml:space="preserve">поточний ремонт системи газопостачання з встановленням можему в ДНЗ № 65  в м.Миколаєві </t>
  </si>
  <si>
    <t>поточний ремонт системи газопостачання з встановленням можему в ДНЗ №23 в м.Миколаєві</t>
  </si>
  <si>
    <t xml:space="preserve">54030                                  м.Миколаїв  вул.Шевченко,38 </t>
  </si>
  <si>
    <t xml:space="preserve">Дошкільний навчальний заклад № 22 «Ялинка» м.Миколаєва
</t>
  </si>
  <si>
    <t xml:space="preserve">поточний ремонт системи газопостачання з встановленням можему в ДНЗ № 22 в м.Миколаєві </t>
  </si>
  <si>
    <t xml:space="preserve">54051                                  м.Миколаїв  вул.Попеля,156 </t>
  </si>
  <si>
    <t xml:space="preserve">Дошкільний навчальний заклад № 134 «Журавлик» м.Миколаєва
</t>
  </si>
  <si>
    <t xml:space="preserve">поточний ремонт приміщень у ДНЗ №134 у м.Миколаєві </t>
  </si>
  <si>
    <t xml:space="preserve">поточний ремонт системи газопостачання з встановленням модему в ДНЗ №70  в м.Миколаєві </t>
  </si>
  <si>
    <t xml:space="preserve">поточний ремонт системи опалення ДНЗ №118 у м.Миколаєві </t>
  </si>
  <si>
    <t xml:space="preserve">поточний ремонт приміщень ДНЗ № 64 м.Миколаїв </t>
  </si>
  <si>
    <t xml:space="preserve">поточний ремонт двору ДНЗ № 64 м.Миколаїв </t>
  </si>
  <si>
    <t xml:space="preserve">поточний ремонт приміщень у ДНЗ № 65 у м.Миколаєві </t>
  </si>
  <si>
    <t>Дошкільний навчальний заклад №  92  "Світлячок"  м.Миколаєва</t>
  </si>
  <si>
    <t xml:space="preserve">поточний ремонт: вогнегасна обробка деревини ДНЗ № 92 в м.Миколаєві </t>
  </si>
  <si>
    <t>54052                                  м.Миколаїв  вул. Генерала Попеля,79</t>
  </si>
  <si>
    <t xml:space="preserve">Дошкільний навчальний заклад № 138  м.Миколаєва
</t>
  </si>
  <si>
    <t xml:space="preserve">поточний ремонт системи автоматики безпеки та регулювання водогрійного котла ДНЗ №138 в м. Миколаєва </t>
  </si>
  <si>
    <t xml:space="preserve">54037                                  м.Миколаїв  вул.Космодем'янської,12-А </t>
  </si>
  <si>
    <t xml:space="preserve">Дошкільний навчальний заклад № 131 «Калинонька» м.Миколаєва
</t>
  </si>
  <si>
    <t xml:space="preserve">поточний ремонт системи автоматики безпеки та регулювання двох водогрійних котлів ДНЗ № 131 в м.Миколаєва </t>
  </si>
  <si>
    <t xml:space="preserve">поточний ремонт системи автоматики безпеки та регулювання водогрійного котла ДНЗ № 70 в м. Миколаєва </t>
  </si>
  <si>
    <t xml:space="preserve">поточний ремонт системи автоматики безпеки та регулювання водогрійного котла ДНЗ № 47 в м. Миколаєва </t>
  </si>
  <si>
    <t xml:space="preserve">поточний  ремонт приміщень                   ДНЗ № 2 </t>
  </si>
  <si>
    <t>ТОВ "Строй Мир Индастриз"</t>
  </si>
  <si>
    <t>поточний ремонт приміщень                               ДНЗ № 22</t>
  </si>
  <si>
    <t xml:space="preserve">поточний ремонт системи автоматики безпеки та регулювання водогрійного котла по котельній ДНЗ № 71 в м.Миколаєва </t>
  </si>
  <si>
    <t xml:space="preserve">поточний ремонт системи опалення ДНЗ №99 м.Миколаєва </t>
  </si>
  <si>
    <t xml:space="preserve">попередня оплата за поточний ремонт приміщень у ДНЗ № 60 у м.Миколаєві </t>
  </si>
  <si>
    <t>57156                               м. Миколаїв                                   Велика Корениха                  вул.Гарнізонна, 10</t>
  </si>
  <si>
    <t>Миколаївська
загальноосвітня школа І-ІІІ ступенів № 23
Миколаївської міської ради Миколаївської області</t>
  </si>
  <si>
    <t>поточний ремонт приміщень ЗОШ № 23 м.Миколаєва</t>
  </si>
  <si>
    <t>54050                               м. Миколаїв                        вул.Металургів, 97/1</t>
  </si>
  <si>
    <t>Миколаївська
загальноосвітня школа І-ІІІ ступенів № 40
Миколаївської міської ради Миколаївської області</t>
  </si>
  <si>
    <t>поточний ремонт системи електропостачання із заміною лічильника електроенергії у ЗОШ № 40 у м.Миколаєві</t>
  </si>
  <si>
    <t xml:space="preserve">поточний ремонт приміщень із заміною дверей у ЗОШ № 44 у м.Миколаєві </t>
  </si>
  <si>
    <t>54052
м. Миколаїв
пр. Корабелів, 10</t>
  </si>
  <si>
    <t>Миколаївська
загальноосвітня школа І-ІІІ ступенів № 54
Миколаївської міської ради Миколаївської області</t>
  </si>
  <si>
    <t>поточний ремонт водопостачання ЗОШ№ 54 у. м.Миколаєві</t>
  </si>
  <si>
    <t>ТОВ "ІННТЕХНО"</t>
  </si>
  <si>
    <t>54025
м. Миколаїв
вул. Оберегова, 1</t>
  </si>
  <si>
    <t>Миколаївська
загальноосвітня школа І-ІІІ ступенів № 32
Миколаївської міської ради Миколаївської області</t>
  </si>
  <si>
    <t>за поточний ремонт приміщень ЗОШ№ 32 у м.Миколаєві</t>
  </si>
  <si>
    <t>ТОВ "Трімінг"</t>
  </si>
  <si>
    <t xml:space="preserve">поточний ремонт системи електропостачання із заміною лічильника електроенергії у ЗОШ № 20 у м.Миколаєві </t>
  </si>
  <si>
    <t xml:space="preserve">поточний ремонт системи газопостачання з встановленням можему в ЗОШ № 20  в м.Миколаєві </t>
  </si>
  <si>
    <t xml:space="preserve">поточний ремонт системи газопостачання з встановленням можему в ЗОШ № 6 в м.Миколаєві </t>
  </si>
  <si>
    <t xml:space="preserve">поточний ремонт системи газопостачання з встановленням можему в ЗОШ № 6  в м.Миколаєві </t>
  </si>
  <si>
    <t>54034                                     м. Миколаїв                        вул. Чайковського, 11А</t>
  </si>
  <si>
    <t>Миколаївська
загальноосвітня школа І-ІІІ ступенів № 26
Миколаївської міської ради Миколаївської області</t>
  </si>
  <si>
    <t xml:space="preserve">поточний ремонт приміщення з заміною металопластикових вікон та дверей ЗОШ № 26 в м.Миколаєві </t>
  </si>
  <si>
    <t>КНВП "ТРІБОТЕХНІКА"</t>
  </si>
  <si>
    <t xml:space="preserve">поточний ремонт системи газопостачання з встановленням можему в ЗОШ № 26  в м.Миколаєві </t>
  </si>
  <si>
    <t xml:space="preserve">поточний ремонт приміщень із заміною дверей у ЗОШ № 14 у м.Миколаєві </t>
  </si>
  <si>
    <t>54038
м. Миколаїв, вул. Дачна, 2</t>
  </si>
  <si>
    <t>Миколаївська
загальноосвітня школа І-ІІІ ступенів №18
Миколаївської міської ради Миколаївської області</t>
  </si>
  <si>
    <t xml:space="preserve">поточний ремонт приміщень у ЗОШ № 18 у м.Миколаєві </t>
  </si>
  <si>
    <t xml:space="preserve">поточний ремонт двору у ЗОШ № 37 в м.Миколаїв </t>
  </si>
  <si>
    <t>54052                                                      м. Миколаїв                        пр.Корабелів, 12-Г</t>
  </si>
  <si>
    <t>поточний ремонт санвузла гімназії № 3  в м.Миколаєві</t>
  </si>
  <si>
    <t>поточний ремонт системи водопостачання у ЗОШ № 51 в м. Миколаєві</t>
  </si>
  <si>
    <t>54051                                                  м. Миколаїв                        вул.Океанівська, 9</t>
  </si>
  <si>
    <t>Миколаївський
Економічний Ліцей № 1
Миколаївської міської ради Миколаївської області</t>
  </si>
  <si>
    <t>поточний ремонт приміщень у Ліцеї № 1 у м.Миколаєві</t>
  </si>
  <si>
    <t>поточний ремонт з поточного ремонту системи опалення ЗОШ№ 46 у  м.Миколаєві</t>
  </si>
  <si>
    <t xml:space="preserve">поточний ремонт системи автоматики безпеки та регулювання водогрійного котла ЗОШ№ 49 у м. Миколаєва </t>
  </si>
  <si>
    <t xml:space="preserve">попередня оплата - послуги з регулювання роботи систем вентиляції згідно проектних значень і паспортизації систем вентиляції по обєкту "Капітальний ремонт ЗОШ№ 36" в м.Миколаєві </t>
  </si>
  <si>
    <t>ТОВ "фірма "Металбудсервіс"</t>
  </si>
  <si>
    <t>54030
м. Миколаїв, вул. Нікольська, 6</t>
  </si>
  <si>
    <t>Миколаївська 
загальноосвітня школа І-ІІІ ступенів № 39
Миколаївської міської ради Миколаївської області</t>
  </si>
  <si>
    <t xml:space="preserve">попередня оплата за технічне обстеження стану будівлі ЗОШ№ 39 у м.Миколаєві </t>
  </si>
  <si>
    <t>ТОВ НДЦ "Будівельних конструкцій"</t>
  </si>
  <si>
    <t>Миколаївська
загальноосвітня школа І-ІІІ ступенів № 7
Миколаївської міської ради Миколаївської області</t>
  </si>
  <si>
    <t xml:space="preserve">поточний ремонт двору ЗОШ№ 7  у м.Миколаєві </t>
  </si>
  <si>
    <t>Миколаївський Юридичний ліцей
Миколаївської міської ради Миколаївської області</t>
  </si>
  <si>
    <t xml:space="preserve">поточний ремонт харчоблоку у Юридичному ліцеї у м.Миколаєві </t>
  </si>
  <si>
    <t>поточний ремонт санвузлів у ЗОШ№ 37 м.Миколаєві</t>
  </si>
  <si>
    <t>54007                              м. Миколаїв                        вул.О.Янати, 70</t>
  </si>
  <si>
    <t>Миколаївська
загальноосвітня школа І-ІІІ ступенів № 27
Миколаївської міської ради Миколаївської області</t>
  </si>
  <si>
    <t xml:space="preserve">поточний ремонт приміщень із заміною вікон у ЗОШ№ 27 у м.Миколаїв </t>
  </si>
  <si>
    <t>54001 м. Миколаїв  вул. Інженерна, 3</t>
  </si>
  <si>
    <t>Хозгрупа</t>
  </si>
  <si>
    <t xml:space="preserve">поточний ремонт покрівлі: "Вогнегасна обробка деревяних конструкцій покрівлі" </t>
  </si>
  <si>
    <t>ТОВ "Пожгарант-Миколаїв"</t>
  </si>
  <si>
    <t xml:space="preserve">Миколаївський спеціальний навчально-виховний комплекс  для дітей із зниженим зором 
Інгульський р-н
</t>
  </si>
  <si>
    <t>поточний ремонт з вогнезахисної обробки деревяних конструкцій покрівлі будівель та споруд вогнезахисною просочувальною речовиною на території СНВК</t>
  </si>
  <si>
    <t>54050
м. Миколаїв
вул. Гетьмана иСагайдачного, 92</t>
  </si>
  <si>
    <t>Миколаївська
вечірня школа № 1
Миколаївської міської ради Миколаївської області</t>
  </si>
  <si>
    <t xml:space="preserve">поточний ремонт санвузлів у вечірній школі № 1 у м.Миколаєві </t>
  </si>
  <si>
    <t>54029                               м. Миколаїв                        вул.Шосейна (Фрунзе), 19</t>
  </si>
  <si>
    <t>Дошкільний навчальний заклад № 117 «Калинонька» м.Миколаєва</t>
  </si>
  <si>
    <t xml:space="preserve">поточний ремонт приміщень у  ДНЗ № 117 по вул.Шосейна,19 у м.Миколаєві </t>
  </si>
  <si>
    <t xml:space="preserve">поточний ремонт покрівлі у  ДНЗ № 117 по вул.Шосейна,19 у м.Миколаєві </t>
  </si>
  <si>
    <t>540003                               м. Миколаїв                        вул.Колодязна, 9</t>
  </si>
  <si>
    <t>Дошкільний навчальний заклад № 29 «Саманта» м.Миколаєва</t>
  </si>
  <si>
    <t xml:space="preserve">поточний ремонт мережі водопостачання в ДНЗ № 29 вул.Колодязна,9 м.Миколаїв </t>
  </si>
  <si>
    <t>ФОП Жорова М.А.</t>
  </si>
  <si>
    <t xml:space="preserve">поточний ремонт приміщень у ДНЗ № 60 у м.Миколаєві </t>
  </si>
  <si>
    <t>54039                                м. Миколаїв                        вул. 1 Екіпажна, 4</t>
  </si>
  <si>
    <t>Дошкільний навчальний заклад № 68 «Ромашка» м.Миколаєва</t>
  </si>
  <si>
    <t>поточний ремонт приміщення ДНЗ № 68 вул.1 Екіпажна,4 у м.Миколаєваі</t>
  </si>
  <si>
    <t>ТОВ "СМАРТ НИКСТРОЙ"</t>
  </si>
  <si>
    <t>54029                                м. Миколаїв                        пр. Центральний, 26-В</t>
  </si>
  <si>
    <t>Дошкільний навчальний заклад № 51 «Супутник» м.Миколаєва</t>
  </si>
  <si>
    <t xml:space="preserve">поточний ремонт приміщення ДНЗ № 51 по пр.Центральному,26 В у м.Миколаєві </t>
  </si>
  <si>
    <t xml:space="preserve">поточний ремонт системи опалення з заміною теплолічильника у ДНЗ № 82 по пр.Богоявленський 20-а в м.Миколаєві </t>
  </si>
  <si>
    <t>поточний ремонт покрівлі: "Вогнезахисна обробка деревяних конструкцій покрівлі ЗОШ№ 34 по вул.Лягіна,28 в м.Миколаєві "</t>
  </si>
  <si>
    <t xml:space="preserve">поточний ремонт приміщень із заміною металопластикових вікон у ЗОШ№ 20 у м.Миколаєві </t>
  </si>
  <si>
    <t xml:space="preserve">поточний ремонт приміщень у ЗОШ№ 14 у м.Миколаєві </t>
  </si>
  <si>
    <t>54018                                             м. Миколаїв                                                    вул. Чайковського, 30</t>
  </si>
  <si>
    <t>Миколаївська
загальноосвітня школа І-ІІІ ступенів № 28
Миколаївської міської ради Миколаївської області</t>
  </si>
  <si>
    <t xml:space="preserve">поточний ремонт подвіря ЗОШ№ 28 по вул.Чайковського , 30 в м.Миколаєві </t>
  </si>
  <si>
    <t>ФОП Бучко М.С.</t>
  </si>
  <si>
    <t xml:space="preserve">поточний ремонт системи водопостачання вводу ЗОШ№ 28 по вул.Чайковського,30 в м.Миколаєві </t>
  </si>
  <si>
    <t>поточний ремонт електромереж буфету ЗОШ№ 36 вул.Погранична,143 м.Миколаїв</t>
  </si>
  <si>
    <t>ТОВ "НІКЕЛЕКТРО"</t>
  </si>
  <si>
    <t>54034 м. Миколаїв пр.Миру 7/1</t>
  </si>
  <si>
    <t>Дошкільний навчальний заклад № 67 м.Миколаєва</t>
  </si>
  <si>
    <t>поточний ремонт двору  ДНЗ №67 в м.Миколаєві</t>
  </si>
  <si>
    <t>54017 м. Миколаїв вул.Громадянська, 48 Б</t>
  </si>
  <si>
    <t>Дошкільний навчальний заклад № 77 санаторного типу м. Миколаєва</t>
  </si>
  <si>
    <t>поточний ремонт харчоблоку ДНЗ№77санаторного типу в м. Миколаєві</t>
  </si>
  <si>
    <t>поточний ремонт їдальні у ЗОШ № 19 в м.Миколаєві</t>
  </si>
  <si>
    <t>ТОВ Іннтехно</t>
  </si>
  <si>
    <t>54034 м.Миколаїв вул.Олійника,36</t>
  </si>
  <si>
    <t>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</si>
  <si>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 xml:space="preserve">поточний ремонт приміщень із заміною дверей </t>
  </si>
  <si>
    <t>Поточний ремонт системи газопостачання з заміною модему</t>
  </si>
  <si>
    <t>вул.М.Василевського 55Б</t>
  </si>
  <si>
    <t>54052 м. Миколаїв, вул Айвазовського, 15б</t>
  </si>
  <si>
    <t>Миколаївський професійний ліцей будівництва та сфери послуг</t>
  </si>
  <si>
    <t>поточний ремонт зовнішнього водопроводу</t>
  </si>
  <si>
    <t>МКП Миколаївводоканал</t>
  </si>
  <si>
    <t>54025                                                                                        м. Миколаїв                        пров. Парусний, 7-б</t>
  </si>
  <si>
    <t>Дошкільний навчальний заклад № 52 «Маяк» м.Миколаєва</t>
  </si>
  <si>
    <t xml:space="preserve">капітальний ремонт покрівлі ДНЗ № 52 по пров. Парусному, 7-б у м.Миколаєві   </t>
  </si>
  <si>
    <t>ТОВ МІК "Інвестбуд"</t>
  </si>
  <si>
    <t>м. Миколаїв, вул. Молдавська, 9</t>
  </si>
  <si>
    <t>Дошкільний навчальний заклад №72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</si>
  <si>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</si>
  <si>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 xml:space="preserve">капітальний ремонт внутрішнього дворового твердого покриття та облаштування водостоків ДНЗ № 128 м.Миколаєва         </t>
  </si>
  <si>
    <t>ТОВ "АСКАНІЯ ХОЛ"</t>
  </si>
  <si>
    <t>м. Миколаїв, вул. Артема, 28 А</t>
  </si>
  <si>
    <t>Дошкільний навчальний заклад № 139</t>
  </si>
  <si>
    <t>Капітальний ремонт будівлі ДНЗ №139 по вул.Артема 28-а , ум.Миколаєві, в т.ч. проектно-вишукувальні роботи та експертиз</t>
  </si>
  <si>
    <t>Миколаївська загальноосвітня школа І-ІІІ ступенів №3 Миколаївської міської ради Миколаївської області</t>
  </si>
  <si>
    <t>Миколаївська загальноосвітня школа І-ІІІ ступенів №11 Миколаївської міської ради Миколаївської області</t>
  </si>
  <si>
    <t>54039
м. Миколаїв,                                                          вул. 1-ша Екіпажна, 2</t>
  </si>
  <si>
    <t>Миколаївська загальноосвітня школа І-ІІІ ступенів №12 Миколаївської міської ради Миколаївської області</t>
  </si>
  <si>
    <t>54017
м. Миколаїв, прт. Центральний, 84</t>
  </si>
  <si>
    <t>Миколаївська загальноосвітня школа І-ІІІ ступенів №13 Миколаївської міської ради Миколаївської області</t>
  </si>
  <si>
    <t>капітальний ремонут будівлі ЗОШ № 13 по прт. Центральний, 84 у м.Миколаєві                                                                                                                                      ( рах. № СФ-0000205 від 16.07.18)</t>
  </si>
  <si>
    <t>Миколаївська загальноосвітня школа І-ІІІ ступенів № 20 Миколаївської міської ради Миколаївської області</t>
  </si>
  <si>
    <t xml:space="preserve">технагляд по капітальному ремонту огорожі ЗОШ № 20 по вул. Космонавтів, 70 у м.Миколаєві                                                   </t>
  </si>
  <si>
    <t>Миколаївська загальноосвітня школа І-ІІІ ступенів № 25 Миколаївської міської ради Миколаївської області</t>
  </si>
  <si>
    <t xml:space="preserve">капітальний ремонт будівлі ЗОШ №25 по вул.Защука, 2а у м.Миколаєві                        </t>
  </si>
  <si>
    <t>ТОВ Південьбуд Миколаїв ЛТД</t>
  </si>
  <si>
    <t xml:space="preserve">технагляд по капітальному ремонту будівлі ЗОШ №25 по вул.Защука, 2а у м.Миколаєві                        </t>
  </si>
  <si>
    <t>Миколаївська загальноосвітня школа І-ІІІ ступенів №36 Миколаївської міської ради Миколаївської області</t>
  </si>
  <si>
    <t xml:space="preserve"> капітальний  ремонт будівлі  ЗОШ № 36 по вул.Погранична (Чигрина), 143 у м.Миколаєві                                               </t>
  </si>
  <si>
    <t>ТОВ "Електрим-2000"</t>
  </si>
  <si>
    <t xml:space="preserve"> авторський нагляд по капітальному  ремонту будівлі  ЗОШ № 36 по вул.Погранична , 143 у м.Миколаєві (коригування)                                           </t>
  </si>
  <si>
    <t>МФІ "НДІпроектреконструкція"</t>
  </si>
  <si>
    <t>Миколаївська загальноосвітня школа І-ІІІ ступенів № 39
Миколаївської міської ради Миколаївської області</t>
  </si>
  <si>
    <t>Миколаївська  загальноосвітня школа І-ІІІ ступенів № 39 Миколаївської міської ради Миколаївської області</t>
  </si>
  <si>
    <t xml:space="preserve">технагляд по капітальному  ремонту  покрівлі ЗОШ № 39 по вул. Нікольська, 6 у м.Миколаєві                                                       </t>
  </si>
  <si>
    <t>54037
м. Миколаїв, вул.Знаменська, 2/б</t>
  </si>
  <si>
    <t>Миколаївська загальноосвітня школа І-ІІІ ступенів №44 Миколаївської міської ради Миколаївської області</t>
  </si>
  <si>
    <t xml:space="preserve">капітальний ремонт огорожі ЗОШ № 44 по вул. Знаменська, 2/6 у м.Миколаєві                                                     </t>
  </si>
  <si>
    <t>технічний нагляд за виконанням робіт по капітальному ремонту огорожі ЗОШ№44 по вул.Знаменська,2/6 в м.Миколаєві</t>
  </si>
  <si>
    <t>54025
м. Миколаїв
пров.  Парусний, 3</t>
  </si>
  <si>
    <t>Миколаївська загальноосвітня школа І-ІІІ ступенів № 51 Миколаївської міської ради Миколаївської області</t>
  </si>
  <si>
    <t xml:space="preserve"> капітальний ремонт будівлі ЗОШ № 51 по пер.Парусному, 3А у м.Миколаєві    </t>
  </si>
  <si>
    <t>технічний нагляд за виконанням робіт по капітальному ремонту будівлі ЗОШ№51 у м.Миколаєві</t>
  </si>
  <si>
    <t>54052
м. Миколаїв
пр.  Корабелів, 10</t>
  </si>
  <si>
    <t>Миколаївська загальноосвітня школа І-ІІІ ступенів № 54 Миколаївської міської ради Миколаївської області</t>
  </si>
  <si>
    <t xml:space="preserve">технагляд по  капітальному ремонту будівлі ЗОШ № 54 по пр.Корабелів, 10 б  у м.Миколаєві                                                </t>
  </si>
  <si>
    <t xml:space="preserve"> капітальний ремонт будівлі ЗОШ № 54 по пр.Корабелів, 10 б  у м.Миколаєві                                                     </t>
  </si>
  <si>
    <t>ТОВ "Будівельна компанія "Контакт-Жилбуд"</t>
  </si>
  <si>
    <t>Капітальний ремонт актової зали ЗОШ №54 по пр. Корабелів 10-Б  у м.Миколаєві, в т.ч. проектно-вишукувальні роботи та експертиза</t>
  </si>
  <si>
    <t>54030
м. Миколаїв, вул.Нікольська, 6</t>
  </si>
  <si>
    <t>Миколаївська загальноосвітня школа І-ІІІ ступенів №60 Миколаївської міської ради Миколаївської області</t>
  </si>
  <si>
    <t xml:space="preserve">ПКД по капітальному ремонту спортзалу ЗОШ № 60 по вул. Чорноморська, 1 у м.Миколаєві    </t>
  </si>
  <si>
    <t>ФОП Зубик А.В.</t>
  </si>
  <si>
    <t>54036
м. Миколаїв
вул.Чорноморська,1а</t>
  </si>
  <si>
    <t>Миколаївська загальноосвітня школа І-ІІІ ступенів № 60 Миколаївської міської ради Миколаївської області</t>
  </si>
  <si>
    <t xml:space="preserve">капітальний ремонт спортзалу ЗОШ № 60 по вул. Чорноморська, 1 у м.Миколаєві                                                                                     </t>
  </si>
  <si>
    <t>Миколаївська загальноосвітня школа І-ІІІ ступенів № 61
Миколаївської міської ради Миколаївської області</t>
  </si>
  <si>
    <t>Капітальний ремонт спортивного майданчику ЗОШ №61 по вул.Матросова,2   у м.Миколаєві</t>
  </si>
  <si>
    <t>54003
м. Миколаїв, вул.Потьомкінська, 147-А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</si>
  <si>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</si>
  <si>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 xml:space="preserve"> капітальний ремонт  спортивного майданчику ММК (філія) по вул. Потьомкінській, 147-А у м.Миколаєві     </t>
  </si>
  <si>
    <t xml:space="preserve">ПД по капітальному ремонту спортивного майданчика ММК (філія) по вул Потьомкінській, 147-А у м.Миколаєві  </t>
  </si>
  <si>
    <t>ФОП Парулава Є.З.</t>
  </si>
  <si>
    <t>54003
м. Миколаїв,                       вул. Потьомкінська, 147-А</t>
  </si>
  <si>
    <t xml:space="preserve">технагляд по  капітальному ремонту  спортивного майданчику ММК (філія) по вул. Потьомкінській, 147-А у м.Миколаєві     </t>
  </si>
  <si>
    <t xml:space="preserve"> коригування ПКД по капітальному ремонту покрівлі БТДЮ Інгульского району по вул. Космонавтів,128-а у м. Миколаєві</t>
  </si>
  <si>
    <t xml:space="preserve"> капітальний ремонт покрівлі БТДЮ Інгульского району по вул. Космонавтів,128-а у м. Миколаєві</t>
  </si>
  <si>
    <t>м.Миколаїв, вул. Адміральська, 31</t>
  </si>
  <si>
    <t>Палац творчості учнів м. Миколаїва</t>
  </si>
  <si>
    <t>капітальний ремонт будівлі Палацу творчості учнів по вул. Адміральській, 31 м.Миколаєва</t>
  </si>
  <si>
    <t xml:space="preserve">м. Миколаїв вул.Космонавтів, 144 – а / 1 </t>
  </si>
  <si>
    <t>Дошкільний навчальний заклад №15</t>
  </si>
  <si>
    <t>Придбання нежитлової будівлі за адресою: вул.Космонавтів, 144 – а / 1 у м.Миколаєві</t>
  </si>
  <si>
    <t>Реконструкція з прибудовою ЗОШ № 36 по вул. Чигрина, 143 у м.Миколаєві  в т.ч. проектно-вишукувальні роботи та експертиза</t>
  </si>
  <si>
    <t>ТОВ "МИКОЛАЇВМІСЬКБУД"</t>
  </si>
  <si>
    <t>м.Миколаїв, вул. Металургів, 96/1</t>
  </si>
  <si>
    <t>Миколаївська загальноосвітня школа І-ІІІ ступенів №40 Миколаївської міської ради Миколаївської області</t>
  </si>
  <si>
    <t>Реконструкція покрівлі ЗОШ №40 по вул.Металургів, 97/1  у м.Миколаєві, у  т.ч.проектно-вишукувальні роботи та експертиза</t>
  </si>
  <si>
    <t>Реконструкція спортивного майданчику ЗОШ № 44 по вул. Знаменській,2/6 у м.Миколаєві, в т.ч. проектно-вишукувальні роботи та експертиза</t>
  </si>
  <si>
    <t>Колективне науково-виробниче підприємство “Тріботехніка”</t>
  </si>
  <si>
    <t>м.Миколаїв, вул. 4-а Повздовжня, 58</t>
  </si>
  <si>
    <t>Миколаївська загальноосвітня школа І-ІІІ ступенів №45 Миколаївської міської ради Миколаївської області</t>
  </si>
  <si>
    <t>Нове будівництво котельні  ЗОШ № 45 по вул.4-ій Поздовжній, 58, у м.Миколаєві, в т.ч. проектно-вишукувальні роботи  та експертиза</t>
  </si>
  <si>
    <t>м.Миколаїв, вул. Архітектора Старова, 6 Г</t>
  </si>
  <si>
    <t>Миколаївська загальноосвітня школа І-ІІІ ступенів №64 Миколаївської міської ради Миколаївської області</t>
  </si>
  <si>
    <t>Реконструкція покрівлі ЗОШ №64, вул.Архітектора Старова, 6-Г у м.Миколаєві, у т.ч. проектно-вишукувальні роботи та експертиза</t>
  </si>
  <si>
    <t>м.Миколаїв, вул. Олійника, 36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</si>
  <si>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</si>
  <si>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</si>
  <si>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Товариство з обмеженою відповідальністю «Ді Кор-Буд»</t>
  </si>
  <si>
    <t>м.Миколаїв, вул. Лазурна, 48</t>
  </si>
  <si>
    <t>Миколаївська гімназія №4</t>
  </si>
  <si>
    <t>Будівництво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</si>
  <si>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м.Миколаїв, вул. Потьомкінська, 154</t>
  </si>
  <si>
    <t>Миколаївська загальноосвітня школа І-ІІІ ступенів №53 Миколаївської міської ради Миколаївської області</t>
  </si>
  <si>
    <t>Реконструкція шкільного футбольного поля розміром 42х22м за європейськими критеріями якості з облаштуванням штучного покриття ЗОШ №53 по вул.Потьомкінській, 154 у м. Миколаєві, в т.ч. проектно-вишукувальні роботи та експертиза (Громадський бюджет №0035)</t>
  </si>
  <si>
    <t>м.Миколаїв, вул. Горького, 41</t>
  </si>
  <si>
    <t>Миколаївська загальноосвітня школа І-ІІІ ступенів №16 Миколаївської міської ради Миколаївської області</t>
  </si>
  <si>
    <t>Реконструкція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робти та експертиза (Громадський бюджет №0007)</t>
  </si>
  <si>
    <t>Виготовлення ПКД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 (Громадський бюджет №0007)</t>
  </si>
  <si>
    <t>ТОВ "Гідроавтоматизація-Південь"</t>
  </si>
  <si>
    <t>54056 м. Миколаїв, пр. Миру, 50                                                                                                                                                  Миколаївська загальноосвітня школа І-ІІІ ступенів № 50 Миколаївської міської ради Миколаївської області</t>
  </si>
  <si>
    <t>54029 м. Миколаїв, вул. Робоча, 8                                                                                                                 Миколаївська загальноосвітня школа І-ІІІ ступенів № 22 з поглибленим вивченням англійської мови Миколаївської міської ради Миколаївської області</t>
  </si>
  <si>
    <t>54056 м. Миколаїв, вул. Космонавтів, 70                                                                                                                                                       Миколаївська загальноосвітня школа І-ІІІ ступенів № 20 Миколаївської міської ради Миколаївської області</t>
  </si>
  <si>
    <t>54018 м. Миколаїв, вул. Театральна, 41                                                                                                                                                                Гімназія № 41 Миколаївської міської ради Миколаївської області</t>
  </si>
  <si>
    <t>54058 м. Миколаїв,  вул. Лазурна, 48 ,                                                                                                                  Гімназія № 4 Миколаївської міської ради Миколаївської області</t>
  </si>
  <si>
    <t>54025 м. Миколаїв, провулок  Парусний, 3-А                                                                                                                                                                   Миколаївська загальноосвітня школа І-ІІІ ступенів № 51 Миколаївської міської ради Миколаївської області</t>
  </si>
  <si>
    <t>54050 м. Миколаїв, вул. Металургів, 97/1                                                                                                                                                            Миколаївська загальноосвітня школа І-ІІІ ступенів № 40 Миколаївської міської ради Миколаївської області</t>
  </si>
  <si>
    <t>54031 м. Миколаїв, вул. Космонавтів, 138-а                                                                                                                        Миколаївська загальноосвітня школа І-ІІІ ступенів № 56 Миколаївської міської ради Миколаївської області</t>
  </si>
  <si>
    <t>54038 м. Миколаїв, вул. Крилова, 42                                                                                                                                       Миколаївська загальноосвітня школа І-ІІІ ступенів № 52 Миколаївської міської ради Миколаївської області</t>
  </si>
  <si>
    <t>54017   м. Миколаїв вул.Соборна, 13/11 Дошкільний навчальний заклад № 53 «Струмочок» м.Миколаєва</t>
  </si>
  <si>
    <t xml:space="preserve">придбання кліматичного, технологічного, музичного обладнання, оргтехніки, малих архітектурних форм для облаштування дитячого та спортивного майданчику для дошкільного навчального закладу № 53 м. Миколаєва                                                                                           ( сушильна машина, пральна машина ) </t>
  </si>
  <si>
    <t>ФОП Бурчак-Абрамович К.Д.</t>
  </si>
  <si>
    <t>54039 м. Миколаїв, вул. 1-ша Екіпажна, 2                                                                                                                              Миколаївська загальноосвітня школа І-ІІІ ступенів № 12 Миколаївської міської ради Миколаївської області</t>
  </si>
  <si>
    <t xml:space="preserve">меблі для кухні та кухонне обладнання                                                                              </t>
  </si>
  <si>
    <t>ФОП Стефанович Т.В.</t>
  </si>
  <si>
    <t>54002 м. Миколаїв, вул. Погранична, 143     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</si>
  <si>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вивіска підсвічувана  </t>
  </si>
  <si>
    <t>ФОП Чубов М.М.</t>
  </si>
  <si>
    <t>54002 м. Миколаїв, вул. Погранична, 143        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</si>
  <si>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шафа медична                                                                                             </t>
  </si>
  <si>
    <t>54002    м. Миколаїв, вул. Погранична, 143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</si>
  <si>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шафа каталожна для бібліотеки                                                               </t>
  </si>
  <si>
    <t>54002 м. Миколаїв, вул. Погранична, 143             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</si>
  <si>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кондиціонери (внутрішній та зовнішній блок)     </t>
  </si>
  <si>
    <t>ФОП Петренко О.М.</t>
  </si>
  <si>
    <t>54002 м. Миколаїв, вул. Погранична, 143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</si>
  <si>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мякий модуль "Сухой басейн-Доміно" з кульками   </t>
  </si>
  <si>
    <t>ФОП Тищенко Т.С.</t>
  </si>
  <si>
    <t>54002 м. Миколаїв, вул. Погранична, 143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</si>
  <si>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інтерактивний комплекс Тип 1 (інтерактивна дошка, проектор, кріплення до проектору, комплект кабелів)                              </t>
  </si>
  <si>
    <t>ТОВ "Санор"</t>
  </si>
  <si>
    <t xml:space="preserve">підсилювач   до кабінету музики </t>
  </si>
  <si>
    <t>ФОП Сущенко В.П.</t>
  </si>
  <si>
    <t xml:space="preserve">шкільні меблі                                                                           </t>
  </si>
  <si>
    <t>ФОП Ткаченко О.І.</t>
  </si>
  <si>
    <t>54017   м. Миколаїв, вул. Соборна, 13/11                                                                                                  Дошкільний навчальний заклад № 53 «Струмочок» м.Миколаєва</t>
  </si>
  <si>
    <t xml:space="preserve">кондиціонери </t>
  </si>
  <si>
    <t>ФОП Кондратьева А.О.</t>
  </si>
  <si>
    <t>холодильник</t>
  </si>
  <si>
    <t>мясорубка</t>
  </si>
  <si>
    <t>54030   м. Миколаїв, вул. Терасна, 12а                                                 Дошкільний навчальний заклад № 74 «Якорьок» м.Миколаєва</t>
  </si>
  <si>
    <t>лічільники теплові</t>
  </si>
  <si>
    <t>54034   м. Миколаїв,  пр. Богоявленський, 20-А                                                 Дошкільний навчальний заклад № 82 «Лебідь» м.Миколаєва</t>
  </si>
  <si>
    <t>54001   м. Миколаїв, вул.Макарова, 62-а                                                 Дошкільний навчальний заклад № 128 «Сонечко» м.Миколаєва</t>
  </si>
  <si>
    <t>54039 м. Миколаїв, вул. 1-ша Екіпажна, 2                                                                                                   Миколаївська загальноосвітня школа І-ІІІ ступенів № 12 Миколаївської міської ради Миколаївської області</t>
  </si>
  <si>
    <t xml:space="preserve">сковорода промислова, нейтральні елементи  </t>
  </si>
  <si>
    <t>54029 м. Миколаїв, вул. Робоча, 8                                                                                                        Миколаївська загальноосвітня школа І-ІІІ ступенів № 22 з поглибленим вивченням англійської мови Миколаївської міської ради Миколаївської області</t>
  </si>
  <si>
    <t>54055 м. Миколаїв, вул. 1 Слобідська, 42                                                                                            Миколаївська загальноосвітня школа І-ІІІ ступенів №31 Миколаївської міської ради Миколаївської області</t>
  </si>
  <si>
    <t>проектори</t>
  </si>
  <si>
    <t>54055 м. Миколаїв, вул. 1 Слобідська, 42                                                                                     Миколаївська загальноосвітня школа І-ІІІ ступенів №31 Миколаївської міської ради Миколаївської області</t>
  </si>
  <si>
    <t>54055 м. Миколаїв, вул. 1 Слобідська, 42                                                                                               Миколаївська загальноосвітня школа І-ІІІ ступенів №31 Миколаївської міської ради Миколаївської області</t>
  </si>
  <si>
    <t>синтезатор</t>
  </si>
  <si>
    <t>ФОП Акімкін О.Г.</t>
  </si>
  <si>
    <t xml:space="preserve">підсилювач трансляційний </t>
  </si>
  <si>
    <t>54002 м. Миколаїв, вул. Погранична, 143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</si>
  <si>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інтерактивна дошка                        </t>
  </si>
  <si>
    <t xml:space="preserve">залишок коштів за бюджетні кошти </t>
  </si>
  <si>
    <t>54002 м. Миколаїв, вул. Погранична, 143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</si>
  <si>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попередня оплата - за плиту газову з духовкою  </t>
  </si>
  <si>
    <t>ТОВ ОРВП "Продтовари"</t>
  </si>
  <si>
    <t>54036 м. Миколаїв, вул. Олександра Матросова, 2                                                                                       Миколаївська загальноосвітня школа І-ІІІ ступенів № 61 Миколаївської міської ради Миколаївської області</t>
  </si>
  <si>
    <t>54003 м. Миколаїв, вул.Потьомкінська, 147-А                                                                                               Миколаївський муніципальний колегіум імені Володимира Дмитровича Чайки Миколаївської міської ради Миколаївської області</t>
  </si>
  <si>
    <t xml:space="preserve">інтерактивний комплекс Тип 2 (інтерактивна дошка, проектор, аудіосистема, кріплення до проектору, комплект кабелів)                                        </t>
  </si>
  <si>
    <t>54030 м. Миколаїв, вул. Нікольська, 34                                                                                                  Перша українська гімназія імені Миколи Аркаса Миколаївської міської ради Миколаївської області</t>
  </si>
  <si>
    <t>54028 м. Миколаїв, вул. Космонавтів, 128А                                                                                                                       Будинок творчості дітей та юнацтва Інгульського району</t>
  </si>
  <si>
    <t xml:space="preserve">контрабас, домру до кабінету музики                                                                             </t>
  </si>
  <si>
    <t>ФОП Шалахман В.Г.</t>
  </si>
  <si>
    <t>54028 м. Миколаїв, вул. Космонавтів, 128А                                                                                                               Будинок творчості дітей та юнацтва Інгульського району</t>
  </si>
  <si>
    <t xml:space="preserve">освітлювальні лампи (прожектори)                                                                 </t>
  </si>
  <si>
    <t xml:space="preserve">пульт DMX 16*12  в комплекті                                                               </t>
  </si>
  <si>
    <t xml:space="preserve">базовий набір LEGO mindstorms ev3 образовательная версия 10+  </t>
  </si>
  <si>
    <t>ДП "Квант" ПрАТ "Електровимірювач"</t>
  </si>
  <si>
    <t>54052 м. Миколаїв, прт. Корабелів, 12/1                                                                                                    Дитячий центр позашкільної роботи Корабельного району м.Миколаєва</t>
  </si>
  <si>
    <t xml:space="preserve">54022 м.Миколаїв, вул. Прибугська, 83                                                                   Міська станція юних натуралістів                    </t>
  </si>
  <si>
    <t xml:space="preserve">цифрова фотокамера до гуртка "Фото натуралістів"                                                         </t>
  </si>
  <si>
    <t>ТОВ "Інвар"</t>
  </si>
  <si>
    <t xml:space="preserve">стінка   меблева                                                                                                  </t>
  </si>
  <si>
    <t xml:space="preserve">54034 м.Миколаїв, вул. Шкільна, 5                                                                                                         Міська станція юних техніків                    </t>
  </si>
  <si>
    <t xml:space="preserve"> проектор       </t>
  </si>
  <si>
    <t xml:space="preserve"> інтерактивна  дошка                                                                                                            </t>
  </si>
  <si>
    <t>54001 м. Миколаїв, вул. Адміральська, 31                                                                                                 Палац творчості учнів</t>
  </si>
  <si>
    <t>54003 м. Миколаїв пр. Центральний,166                                                  Будинок вчителя</t>
  </si>
  <si>
    <t>54001 м. Миколаїв, вул. Адміральська, 31                                                                                   Науково-педагогічна бібліотека</t>
  </si>
  <si>
    <t>54017 м. Миколаїв вул.Громадянська, 48 Б Дошкільний навчальний заклад № 77 санаторного типу м. Миколаєва</t>
  </si>
  <si>
    <t>гойдалка-балансир "Машинка" КВ-4.02</t>
  </si>
  <si>
    <t>ФОП Ляшенко І.О.</t>
  </si>
  <si>
    <t>будинок-альтанка (рахівниця) DB-4.01</t>
  </si>
  <si>
    <t>гойдалка на пружині "Дельфін" КР-4.08</t>
  </si>
  <si>
    <t>54052 м. Миколаїв пр-т Корабелів, 22 Дошкільний навчальний заклад № 101  "Дружба"  м.Миколаєва</t>
  </si>
  <si>
    <t>меблева стінка для зберігання методичної літератури</t>
  </si>
  <si>
    <t>ФОП "Асатрян"</t>
  </si>
  <si>
    <t>54042 м.Миколаїв, вул. Передова, 11-А                                                                                 Миколаївська загальноосвітня школа І-ІІІ ступенів № 19 Миколаївської міської ради Миколаївської області</t>
  </si>
  <si>
    <t>навчальне обладнання та приладдя: цифрова лабараторія для вчителя, цифрова лабараторія для учня</t>
  </si>
  <si>
    <t>ТОВ "Інтер-Системс"</t>
  </si>
  <si>
    <t>телевізор</t>
  </si>
  <si>
    <t>ТОВ "СІ ЕН ТІ Трейд"</t>
  </si>
  <si>
    <t xml:space="preserve">персональний компютер </t>
  </si>
  <si>
    <t>ФОП Черниш М.В.</t>
  </si>
  <si>
    <t xml:space="preserve"> інтерактивний монітор</t>
  </si>
  <si>
    <t>ноутбук</t>
  </si>
  <si>
    <t>комплект конструктора "Boteon Education Level 2"для розвитку учнів у сфері програмування</t>
  </si>
  <si>
    <t>ООО "Інститут нейротехнологій"Ботеон"</t>
  </si>
  <si>
    <t>ноутбуки</t>
  </si>
  <si>
    <t xml:space="preserve">багатофункціональний пристрій </t>
  </si>
  <si>
    <t>ФОП Карбовський Ю.В.</t>
  </si>
  <si>
    <t>54052 м.Миколаїв вул. Айвазовського, 8 Миколаївська
загальноосвітня школа І-ІІІ ступенів№1 імені Олега Ольжича</t>
  </si>
  <si>
    <t>ноутбук Acer Aspire Aspire ES15 ES1-533</t>
  </si>
  <si>
    <t>СПД-ФО Свербиус Олег Юрійович</t>
  </si>
  <si>
    <t>багатофункціональний пристрій Canon MF 3010</t>
  </si>
  <si>
    <t>54056 м.Миколаїв, вул. Китобоїв, 3-Б                                                                        Миколаївська загальноосвітня школа І-ІІІ ступенів №11 Миколаївської міської ради Миколаївської області</t>
  </si>
  <si>
    <t>ноутбуки та принтер (багатофункціональний пристрій )</t>
  </si>
  <si>
    <t>ФОП Єрмоленко К.Ю.</t>
  </si>
  <si>
    <t>54034 м.Миколаїв вул.Олійника,36 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</si>
  <si>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>меблі (модульні конструкції,корпусні) в учбові кабінети</t>
  </si>
  <si>
    <t>ПП ТК Ренесанс</t>
  </si>
  <si>
    <t>ноутбук в початкову школу</t>
  </si>
  <si>
    <t>ФОП Верба О.С.</t>
  </si>
  <si>
    <t xml:space="preserve">багатофункціональний пристрій Canon 3   </t>
  </si>
  <si>
    <t>радіосистема з наголовним мікрофоном</t>
  </si>
  <si>
    <t xml:space="preserve">акустична система </t>
  </si>
  <si>
    <t>54001 м.Миколаїв вул. Адміральська,24 Миколаївська гімназія №2 Миколаївської міської ради Миколаївської області</t>
  </si>
  <si>
    <t>ФОП БожкоС.Д.</t>
  </si>
  <si>
    <t>ФОП Канівченко В.Г.
ТОВ БК Будремконструкція
ФОП Мовенко С.М.</t>
  </si>
  <si>
    <t>ФОП Канівченко В.Г.
ФОП Ястреб Г.А.
ФОП Мовенко С.М.</t>
  </si>
  <si>
    <t>м. Миколаїв, вул. Генерала Карпенка, 42</t>
  </si>
  <si>
    <t>вул. Генерала Карпенка, 42</t>
  </si>
  <si>
    <t>м. Миколаїв, вул. Космонавтів, 59 а</t>
  </si>
  <si>
    <t>вул. Космонавтів, 59 а</t>
  </si>
  <si>
    <t>м. Миколаїв, вул. Лазурна, 28</t>
  </si>
  <si>
    <t>вул. Лазурна, 28</t>
  </si>
  <si>
    <t>м. Миколаїв, вул. Галини Петрової, 18</t>
  </si>
  <si>
    <t>вул. Галини Петрової, 18</t>
  </si>
  <si>
    <t>м. Миколаїв, вул. Ольжича, 1а</t>
  </si>
  <si>
    <t>вул. Ольжича, 1а</t>
  </si>
  <si>
    <t>м. Миколаїв, вул. Ольжича, 1б</t>
  </si>
  <si>
    <t>вул. Ольжича, 1б</t>
  </si>
  <si>
    <t>м. Миколаїв, вул. Ольжича, 1в</t>
  </si>
  <si>
    <t>вул. Ольжича, 1в</t>
  </si>
  <si>
    <t>ТОВ "Старелекто" ТОВ "Полюс-Юг Компані"</t>
  </si>
  <si>
    <t>м. Миколаїв, вул. Космонавтів</t>
  </si>
  <si>
    <t>вул. Космонавтів</t>
  </si>
  <si>
    <t>м. Миколаїв, вул. Турбінна</t>
  </si>
  <si>
    <t>вул. Турбінна</t>
  </si>
  <si>
    <t>Разом по спеціальному фонду:</t>
  </si>
  <si>
    <t>Комп'ютер BUSINESS Intel Pentium/4Gb/500Gb</t>
  </si>
  <si>
    <t>ФОП Козій Юрій Вікторович</t>
  </si>
  <si>
    <t>Комп'ютер BUSINESS Intel Pentium/4Gb/128Gb</t>
  </si>
  <si>
    <t>Ноутбук ASUS R541UJ-DM042T 15,6</t>
  </si>
  <si>
    <t>пр.Героїв України 2/4</t>
  </si>
  <si>
    <t>установка автоматичної  пожежної сигналазації КДЮСШ " Комунарівець"</t>
  </si>
  <si>
    <t xml:space="preserve">роботи з розробки робочого проекту -поточний ремонт монтаж автоматичної пожежної сигналазації </t>
  </si>
  <si>
    <t>ТОВ " Ночної дозор"</t>
  </si>
  <si>
    <t>монтаж  автоматичної пожежної системи  в приміщені</t>
  </si>
  <si>
    <t>противопожежна деревообробка</t>
  </si>
  <si>
    <t>пр.Корабелів 1-в</t>
  </si>
  <si>
    <t>установка автоматичної  пожежної сигналазації КДЮСШ " Олімп"</t>
  </si>
  <si>
    <t>вул.Спортивна 11</t>
  </si>
  <si>
    <t>установка автоматичної  пожежної сигналазації ДЮСШ №2</t>
  </si>
  <si>
    <t xml:space="preserve"> вул.Пушкінська 73-в</t>
  </si>
  <si>
    <t>установка автоматичної  пожежної сигналазації СДЮШОР №6</t>
  </si>
  <si>
    <t>вул.Олійника 11-а</t>
  </si>
  <si>
    <t>вул.Потьомкінська 95-а</t>
  </si>
  <si>
    <t>поточний ремонт приміщення ЦБ</t>
  </si>
  <si>
    <t>2 Екіпажна  123 та  Інгульський узвіз 4</t>
  </si>
  <si>
    <t>установка автоматичної  пожежної сигналазації  ШВСМ</t>
  </si>
  <si>
    <t>ФОП  Куліковський К.Я.</t>
  </si>
  <si>
    <t>2 Екіпажна  123</t>
  </si>
  <si>
    <t xml:space="preserve">монтаж  автоматичної пожежної системи  </t>
  </si>
  <si>
    <t>управління у справах ФК і спорту ММР</t>
  </si>
  <si>
    <t>компютер</t>
  </si>
  <si>
    <t>Фоп Козій В.Г.</t>
  </si>
  <si>
    <t>СДЮШОР з велоспорту вул.Госпітальна 1</t>
  </si>
  <si>
    <t>телевізор (монітор)</t>
  </si>
  <si>
    <t>ФОП  Садурський В.І.</t>
  </si>
  <si>
    <t>СДЮШОР з веслування  вул.Маршала Малиновського 74</t>
  </si>
  <si>
    <t>тренажер (жим ногами)</t>
  </si>
  <si>
    <t>ФОП  Антоненко Г.Р.</t>
  </si>
  <si>
    <t>СДЮШОР з фехтування вул.Пушкінська 11</t>
  </si>
  <si>
    <t>чохол з візком на два відділення  доп сумка</t>
  </si>
  <si>
    <t>ФОП Давидян І.Г.</t>
  </si>
  <si>
    <t>КДЮСШ " Комунарівець" пр.Героїв України 2/4</t>
  </si>
  <si>
    <t>човен (байдарка)-одиночка</t>
  </si>
  <si>
    <t>ФОП  Андреєв В.В.</t>
  </si>
  <si>
    <t>дошка веслувадьна</t>
  </si>
  <si>
    <t>ФОП  Ангдреєв  В.В.</t>
  </si>
  <si>
    <t>ДЮСШ №1 вул.Театральна 41-а</t>
  </si>
  <si>
    <t>ФОП  Торчинський А.Н.</t>
  </si>
  <si>
    <t>ФОП  Зізда О.П.</t>
  </si>
  <si>
    <t>ДЮСШ №2 вул.Спортивна11</t>
  </si>
  <si>
    <t>напольне покриття для спортивногозалу</t>
  </si>
  <si>
    <t>ФОП Антоненко Г.Р.</t>
  </si>
  <si>
    <t>боксерська груша "Капля"</t>
  </si>
  <si>
    <t>ФОП Білоус О.А.</t>
  </si>
  <si>
    <t>ШВСМ вул. Інгульський узвіз 4</t>
  </si>
  <si>
    <t>човен</t>
  </si>
  <si>
    <t>ФОП Чеканов С.О.</t>
  </si>
  <si>
    <t>байдарка одиночка</t>
  </si>
  <si>
    <t>ФОП Андреєв В.В.</t>
  </si>
  <si>
    <t>човен спортивний каноє</t>
  </si>
  <si>
    <t>ФОП Кулешов Є.Ю.</t>
  </si>
  <si>
    <t>ГО ФОК інвалідів " Вікторія" вул.Фрунзе 4</t>
  </si>
  <si>
    <t>крісло колісне для занять танцями</t>
  </si>
  <si>
    <t>Тов  "Танта  Плюс"</t>
  </si>
  <si>
    <t>ТОВ "Ласкардо";  КП ММР " Капітальне будівництво"</t>
  </si>
  <si>
    <t xml:space="preserve">ТОВ "Компанія Нікон-Буд";    </t>
  </si>
  <si>
    <t>ТОВ "Компанія Нікон-Буд";    КП ММР "Капітальне будівництво"</t>
  </si>
  <si>
    <t>ФОП Павлінов Ю.О.</t>
  </si>
  <si>
    <t>ПП "Реалбудсервіс-транс":  КП ММР  "Капітальне будівництво"</t>
  </si>
  <si>
    <t xml:space="preserve">Разом </t>
  </si>
  <si>
    <t xml:space="preserve">Всього </t>
  </si>
  <si>
    <t xml:space="preserve"> вул.В.Скарж.від в.Гагар.до буд.№60А в мкр.М.Корен.в м.Мик.</t>
  </si>
  <si>
    <t>Вул.Фл.Бульв(Н.Набер)в.пешех.мосту до Інг.мосту в м.Мик.</t>
  </si>
  <si>
    <t>Вул.Гагар.від в.В.Скарж.до в.Миру в мкр.М.Корен.в м.Мик.</t>
  </si>
  <si>
    <t>Перехр.вул.Миру з в.Клубна в мкр.М.Корен. в м.Мик.</t>
  </si>
  <si>
    <t>Вул. Адміральська у дворі буд.№19-21 в м.Мик.</t>
  </si>
  <si>
    <t>Вул.Адмір.біля буд.№20 в м.Мик.</t>
  </si>
  <si>
    <t>Вул.Адмір.у скв.ім.68-и Десантн.в м.Мик.4.</t>
  </si>
  <si>
    <t>Вул.Ген.Карпенка взд..буд.№33-37 в м.Мик.</t>
  </si>
  <si>
    <t>Вул.Ген.Карпенка взд.буд.№44 в м.Мик.</t>
  </si>
  <si>
    <t>Вул.Космон.у дв.буд.№146А,146Б,146В,146Г в м.Мик.</t>
  </si>
  <si>
    <t>Вул.Космонавтів у дворі буд.№148-150 в м.Мик.</t>
  </si>
  <si>
    <t>Вул.Крилова біля буд.№12/4 в м.Мик.</t>
  </si>
  <si>
    <t>Вул.Леваневців у дв.буд.№6,8,12 в м.Мик.</t>
  </si>
  <si>
    <t>Вул.Озерна від в.Курортна до в.Лазурна в м.Мик.</t>
  </si>
  <si>
    <t>Вул.Передова біля буд.№123 в м.Мик.</t>
  </si>
  <si>
    <t>Вул.Словянська взд.буд.№10-12 в мкр.Терн.в м.Мик.</t>
  </si>
  <si>
    <t>Вул.Соборна біля буд.№1 в м.Мик.</t>
  </si>
  <si>
    <t>Вул.Соколина взд.буд.№14-16 в м.Мик.</t>
  </si>
  <si>
    <t>Вул.Театральна у дв.буд.№49-51/1 в м.Мик.</t>
  </si>
  <si>
    <t>Вул.Театральна у дворі буд.№49-51/1 в м.Мик.</t>
  </si>
  <si>
    <t>Вул.Херс.шосе в.пр.Богоявл.до в.Будів.в м.Мик.</t>
  </si>
  <si>
    <t>Пр.Миру у скв."Подв.ліквід.аварії Чорн.АЕС"в м.Мик.</t>
  </si>
  <si>
    <t>Пр.Центр.біля .буд.№28 в м.Мик.</t>
  </si>
  <si>
    <t>Пров. 1 Лінії біля буд.№15 в м.Мик.</t>
  </si>
  <si>
    <t>Пров.Шосейний в м.Мик.</t>
  </si>
  <si>
    <t xml:space="preserve">Вул.295-ої Стрил.дівізії в мМик. </t>
  </si>
  <si>
    <t>Пот.рем.дороги</t>
  </si>
  <si>
    <t xml:space="preserve">ПП "Полтавабудцентр" </t>
  </si>
  <si>
    <t>Пр.Богоявл.від в.Чкалова до в.Погран. в мМик.</t>
  </si>
  <si>
    <t>Вул.Турбінна в м.Мик.</t>
  </si>
  <si>
    <t>Вул.Кобз.в.б.№363 по пр.Богояв.до пр.Л.Укр.в м.Мик.</t>
  </si>
  <si>
    <t xml:space="preserve">        
ТОВ "МИКОЛАЇВАВТОДОР"         </t>
  </si>
  <si>
    <t>Вул.Космон. в.пр.Миру до пр.Богоявл. м.Мик.</t>
  </si>
  <si>
    <t>Вул.Залізнична в м.Мик.</t>
  </si>
  <si>
    <t>Вул.Набер.,в.в.Шнеєрс.,до піш.мос.ч.р.Інг. м.Мик.</t>
  </si>
  <si>
    <t>Послуги з розб.асф.бет.покриття</t>
  </si>
  <si>
    <t xml:space="preserve">ФОП Озейчук С. М.   </t>
  </si>
  <si>
    <t xml:space="preserve">Варв.узв.від в.Нікольської до Бузьк.бульв. в мМик. </t>
  </si>
  <si>
    <t>в.Адмір.від в.Лягіна до в.Соборна(неп.бік)в м.Мик.</t>
  </si>
  <si>
    <t>Поточний ремонт тротуару</t>
  </si>
  <si>
    <t>ТОВ "ТОП БАЗІС"</t>
  </si>
  <si>
    <t xml:space="preserve">взд.б.27, в.Д.Самойлововича в м.Мик. </t>
  </si>
  <si>
    <t>пот.рем.вн.кв.проїз.</t>
  </si>
  <si>
    <t xml:space="preserve">ДП"Лидер"  </t>
  </si>
  <si>
    <t>взд.буд.31-А по в.Океанівівська в м.Мик.</t>
  </si>
  <si>
    <t>пот.рем.вн.кв.пр.</t>
  </si>
  <si>
    <t>вул.6 Слобідська,5 (п.1) в м.Мик.</t>
  </si>
  <si>
    <t>пот.рем.ліфта в ж.б.</t>
  </si>
  <si>
    <t xml:space="preserve">КП"МИКОЛАЇВЛIФТ" </t>
  </si>
  <si>
    <t>,вул.Океанівська,46 (п.1) в м.Мик.</t>
  </si>
  <si>
    <t>вул.Ген.Карпенка,40(п.1) в м.Мик.</t>
  </si>
  <si>
    <t>вул.Сінна,44 в м.Мик.</t>
  </si>
  <si>
    <t>пот.рем.мережі електропостачання ж.б.</t>
  </si>
  <si>
    <t xml:space="preserve">ПАТ"МИКОЛАЇВОБЛЕНЕРГО"       </t>
  </si>
  <si>
    <t>по в.Адм.Макарова,б.8 в м.Мик.</t>
  </si>
  <si>
    <t>пот.рем.покрів.ж/б</t>
  </si>
  <si>
    <t xml:space="preserve">ПГО "ЦВПІ АТО Літопис"    </t>
  </si>
  <si>
    <t>по пр.Героїв України,99 в м.Мик.</t>
  </si>
  <si>
    <t xml:space="preserve">пот.рем.пандусу ж/б </t>
  </si>
  <si>
    <t>в.Шевченка,16 в м.Мик.</t>
  </si>
  <si>
    <t>пот.рем.сис.хол.водоп.канал.та опал.ж/б</t>
  </si>
  <si>
    <t xml:space="preserve">ПП "Будремком"      </t>
  </si>
  <si>
    <t>вул.Будівельників,14 в м.Мик.</t>
  </si>
  <si>
    <t>пот.рем.кан.та хол.водоп.ж/б</t>
  </si>
  <si>
    <t xml:space="preserve"> пот.рем.канал.та хол.водоп.ж/б</t>
  </si>
  <si>
    <t>вул.Кругова,49 в м.Мик.</t>
  </si>
  <si>
    <t>пот.рем.дим.вент.канал. ж.б.</t>
  </si>
  <si>
    <t xml:space="preserve">СП"Альтус-Про"  </t>
  </si>
  <si>
    <t>вул.1Лінія,11 в м.Мик.</t>
  </si>
  <si>
    <t>вул.Авангардна,49 в м.Мик.</t>
  </si>
  <si>
    <t>пот.рем.фасаду ж.б.</t>
  </si>
  <si>
    <t>вул.Авангардна,51 в м.Мик.</t>
  </si>
  <si>
    <t>вул.Будівельників,18-А в м.Мик.</t>
  </si>
  <si>
    <t>в.Лазурна,28-А в м.Мик.</t>
  </si>
  <si>
    <t>пот.рем.мер.водоп.ж/б ОСББ"Суднобудів.8"</t>
  </si>
  <si>
    <t xml:space="preserve">ТОВ "ЄВРО-КЛІН"      </t>
  </si>
  <si>
    <t>в.Космонавтів,122-Б в м.Мик.</t>
  </si>
  <si>
    <t>пот.рем.мер.опал.ж/б ОСББ"Арка-НК"</t>
  </si>
  <si>
    <t>пр.Кобера,15 в м.Мик.</t>
  </si>
  <si>
    <t>пот.рем.мережі опал.ж.б.ОСББ"Кобера,15"</t>
  </si>
  <si>
    <t>вул.12-а Поздовжня,42 в м.Мик.</t>
  </si>
  <si>
    <t>пот.рем.мер.оп.ж/б ОСББ"12-а Позд.,42"</t>
  </si>
  <si>
    <t>по вул.Нагірна, 11 в м.Мик.</t>
  </si>
  <si>
    <t xml:space="preserve"> пос.з обстж.та оцінка тех.стану покр.ж.б.</t>
  </si>
  <si>
    <t>пров.Очаківський,30 в м.Мик.</t>
  </si>
  <si>
    <t>пот.рем.прибуд.терит.ж.б.</t>
  </si>
  <si>
    <t xml:space="preserve">ТОВ "СмартНикстрой"           </t>
  </si>
  <si>
    <t>пр.Центральний,181 в м.Мик.</t>
  </si>
  <si>
    <t>пот.рем.сис.хол.водоп.та сис.водов. ж.б.</t>
  </si>
  <si>
    <t xml:space="preserve">ТОВ ЖЕК" Забота"       </t>
  </si>
  <si>
    <t>вул.Артилерійська,10 в м.Мик.</t>
  </si>
  <si>
    <t xml:space="preserve"> пот.рем.каналіз.ж/б</t>
  </si>
  <si>
    <t xml:space="preserve">ТОВ"БУДСНАБ ЛТД"  </t>
  </si>
  <si>
    <t>в.Будівельників,10 в м.Мик.</t>
  </si>
  <si>
    <t>пот.рем.кан.та хол.водоп.ж.б.</t>
  </si>
  <si>
    <t>вул.Севастопольська,15 в м.Мик.</t>
  </si>
  <si>
    <t>пот.рем.покрівлі ж.б.</t>
  </si>
  <si>
    <t xml:space="preserve">ТОВ"Воленданг"  </t>
  </si>
  <si>
    <t>вул.Космонавтів,124-А в м.Мик.</t>
  </si>
  <si>
    <t xml:space="preserve">ТОВ"СТРОЙ-ТОС"    </t>
  </si>
  <si>
    <t>вул. Космонавтів, 140 в м.Мик.</t>
  </si>
  <si>
    <t>пот.рем.покрів.ж.б</t>
  </si>
  <si>
    <t>вул. Космонавтів,140А в м.Мик.</t>
  </si>
  <si>
    <t>вул. Космонавтів,140Б в м.Мик.</t>
  </si>
  <si>
    <t>пров.Кобера,13-А (ліфт3) в м.Мик.</t>
  </si>
  <si>
    <t xml:space="preserve">ТОВ"ЦЕНТРЛІФТ"   </t>
  </si>
  <si>
    <t xml:space="preserve"> пот.рем.пандуса в ж.б.</t>
  </si>
  <si>
    <t xml:space="preserve">ФОП Агафонова Т.О.     </t>
  </si>
  <si>
    <t>вул.Декабристів,19 в м.Мик.</t>
  </si>
  <si>
    <t>пот.рем.шиферної покрівлі ж.б.</t>
  </si>
  <si>
    <t xml:space="preserve">ФОП Бучко О.М.           </t>
  </si>
  <si>
    <t>вул.Арх.Старова,6-В в м.Мик.</t>
  </si>
  <si>
    <t xml:space="preserve"> пот.рем.2-го підїзду ж.б.</t>
  </si>
  <si>
    <t xml:space="preserve">ФОП Жуковский В.Є.   </t>
  </si>
  <si>
    <t>пр.Богоявленський,324 в м.Мик.</t>
  </si>
  <si>
    <t>пот.рем.вікон сх.кліт.в ж.б.</t>
  </si>
  <si>
    <t>вул.Космонавтів,60 в м.Мик.</t>
  </si>
  <si>
    <t>пот.рем.1-го під. в ж.б.</t>
  </si>
  <si>
    <t>пр.Богоявл.,40 в м.Мик.</t>
  </si>
  <si>
    <t>пр.Богоявл.,307 в м.Мик.</t>
  </si>
  <si>
    <t>пот.рем.вік.сход.кліт.1,3,5,6 під.ж.б.</t>
  </si>
  <si>
    <t>в.Ост.Вишні,93-А в м.Мик.</t>
  </si>
  <si>
    <t>пот.рем.сх.кліт.із зам.вік.у ж.б.</t>
  </si>
  <si>
    <t>вул.Ост.Вишні,91 в м.Мик.</t>
  </si>
  <si>
    <t>пот.рем.сход.кліт.із зам.вік.у ж.б.</t>
  </si>
  <si>
    <t>в.Арх.Старова,6-Б в м.Мик.</t>
  </si>
  <si>
    <t>в.Південна, 39-А в м.Мик.</t>
  </si>
  <si>
    <t>пот.рем.сист.водоп.та каналіз.ж/б</t>
  </si>
  <si>
    <t xml:space="preserve">ФОП Медянцев В.В.   </t>
  </si>
  <si>
    <t>вул.Адм.Макарова,8 в м.Мик.</t>
  </si>
  <si>
    <t>пот.рем.мереж канал.в ж/б</t>
  </si>
  <si>
    <t>вул.Силікатна,277 в м.Мик.</t>
  </si>
  <si>
    <t>пот.рем.покр.в ж/б</t>
  </si>
  <si>
    <t xml:space="preserve">ФОП Седнєва І.В.          </t>
  </si>
  <si>
    <t>вул.Чкалова,215 А в м.Мик.</t>
  </si>
  <si>
    <t>пот.рем.покрівлі в ж.б.</t>
  </si>
  <si>
    <t>пр.Миру,60 в м.Мик.</t>
  </si>
  <si>
    <t>пот.рем.покрівлі та 3-го підїзду ж.б.</t>
  </si>
  <si>
    <t xml:space="preserve">ФОП Топор О.В.             </t>
  </si>
  <si>
    <t xml:space="preserve">послуги з дезінсекції ж.ф. </t>
  </si>
  <si>
    <t>ТОВ"УкрДезСервіс"</t>
  </si>
  <si>
    <t xml:space="preserve">послуги з дератизації ж.ф. </t>
  </si>
  <si>
    <t>ТОВ Медична дезинфекція</t>
  </si>
  <si>
    <t>модерніз.вузл.та облад. ліф.ж/б,в.Декабристів,25(п.1) м.Мик.</t>
  </si>
  <si>
    <t>ПКД та вик.експ. Кап.рем.ж.б.по вул.Космонавтів,98 м.Мик.</t>
  </si>
  <si>
    <t>ПКД та в.експ.по К.р.ж/б в.Георг.Гонгадзе,30(Пар.Ком.30)м.Мик.</t>
  </si>
  <si>
    <t>ПКД та пров.експ.з посл.відш. вит.К.р.покр.ж/б в.Безімен.97 м.Мик.</t>
  </si>
  <si>
    <t xml:space="preserve">              
ТОВ "Проект-комплект"         </t>
  </si>
  <si>
    <t>ПКД та пров.експ.з посл.відш.вит. К.р.покр.ж/б в.Терасна,3 м.Мик.</t>
  </si>
  <si>
    <t>ПКД та пров.експ.з посл.відш. вит.К.р.покр.ж/б в.Безімен.74 м.Мик.</t>
  </si>
  <si>
    <t>ПКД та пров.експ.з посл.відш.вит.КАП.р .покр.ж/б пр.Центральн.,22б м.Мик.</t>
  </si>
  <si>
    <t>Авт.нагл.Кап.рем.сист.водоп.канал.та вим.ж/б пр.Гер.України,12м.Мик.</t>
  </si>
  <si>
    <t>кап.рем.ел.мер.багатокв.ж/б пр.Центр.,22 м.Мик.</t>
  </si>
  <si>
    <t>ПКД"Кап.рем.вуз.та обл.ліфт.у ж/б м.Мик."</t>
  </si>
  <si>
    <t xml:space="preserve">              
ФОП Новіков О. П.           </t>
  </si>
  <si>
    <t>ПКД"Кап.рем.із заміни вікон сход.клітин ж/б м.Мик."</t>
  </si>
  <si>
    <t>ПКД та пр.експ.Кап.рем.м"як.покр.ж/б в.Будівельн.12 м.Мик.</t>
  </si>
  <si>
    <t>Авт.нагл.Кап.рем.скат.покр.ж/б вул.Миколаївська,11 м.Мик.</t>
  </si>
  <si>
    <t>ФОП Ігнатьєва Ю. О.</t>
  </si>
  <si>
    <t>Авт.нагл.Кап.рем.скат.покр.ж/б вул.Олійника,32 м.Мик.</t>
  </si>
  <si>
    <t>Авт.нагл.Кап.рем.м"як..покр.ж/б пр.Богоявленськ.,6 м.Мик.</t>
  </si>
  <si>
    <t>Авт.нагл.Кап.рем.покр.6-ти під. 9-ти пов.ж/б пров.Парусний,11 м.Мик.</t>
  </si>
  <si>
    <t>ФОП Марухняк Є.М.</t>
  </si>
  <si>
    <t>Авт.нагл.Кап.рем.покр.ж/б вул.Шевченка,41 м.Мик.</t>
  </si>
  <si>
    <t>ФОП РУДЗIК Р.Д.</t>
  </si>
  <si>
    <t>ПКД та пр.експ.Кап.рем.покр.ж/б в.Дунаєва,39 м.Мик.</t>
  </si>
  <si>
    <t>Авт.нагл.Кап.рем.покр.ж/б вул.Садова,18 в м.Мик.</t>
  </si>
  <si>
    <t>Авт.нагл.Кап.рем.покр.ж/б по пр.Богоявл.,39 в м.Мик.</t>
  </si>
  <si>
    <t>Кап.рем.електр.мер.ж/б пр.Богоявленський, 340/1 м.Мик.</t>
  </si>
  <si>
    <t>ТОВ "Светолюкс-Електромонтаж"</t>
  </si>
  <si>
    <t>кап.рем.зовн.та внутр.ел.мер.ж/б 1-ша в.Слобід.,122/3 м.Мик.</t>
  </si>
  <si>
    <t xml:space="preserve">ТОВ "Трендком" </t>
  </si>
  <si>
    <t>кап.рем.покрівлі ж/б по в.Космонавтів,80 м.Мик.</t>
  </si>
  <si>
    <t xml:space="preserve">ТОВ Будтехнологія-МК </t>
  </si>
  <si>
    <t>кап.рем.покрівлі ж/б по в.Январьова,28 м.Мик.</t>
  </si>
  <si>
    <t>кап.рем.покр.ж/б ОСББ"Адм.Макар.-14"по в.Адм.Макар,14 м.Мик.</t>
  </si>
  <si>
    <t xml:space="preserve">кап.рем.покр.ж/б по пр.Централ.,22Б м.Мик </t>
  </si>
  <si>
    <t xml:space="preserve">кап.рем.скат.покр.ж/б по в.Миколаївськ.,11 м.Мик </t>
  </si>
  <si>
    <t xml:space="preserve">кап.рем.покр.ж/б по пр.Централ.,22А м.Мик </t>
  </si>
  <si>
    <t>кап.рем.покрівлі ж/б по пр.Богоявленс.,39 м.Мик.за03.18р,</t>
  </si>
  <si>
    <t>кап.рем.ск.покрівлі ж/б по вул.В.Морська,65 в м.Мик.</t>
  </si>
  <si>
    <t xml:space="preserve">          
ТОВ"Південьторгмонтаж"    </t>
  </si>
  <si>
    <t>кап.рем.покрівлі ж/б по в.Вінграновського,56 м.Мик.</t>
  </si>
  <si>
    <t>кап.рем.скатн.покр.ж/б вул.Спаська,6 м.Мик.</t>
  </si>
  <si>
    <t>кап.рем.покрівлі ж/б по в.Космонавтів,148Г м.Мик.</t>
  </si>
  <si>
    <t>кап.рем.мер.водоп.та водовід.баг.кв. ж/б по в.Чкалова,82а,м.Мик.</t>
  </si>
  <si>
    <t>кап.рем.сист.опал.з вст.ІТП ж/б№16по в.Г.Петров., м.Мик.</t>
  </si>
  <si>
    <t>ТОВ"ПРАЙМЕРІ-БУД"</t>
  </si>
  <si>
    <t>кап.рем.сист.опал.з вст.ІТП ж/б№18по в.Г.Петров.,м.Мик.</t>
  </si>
  <si>
    <t>кап.рем.м'як.покр.ж/б по пр.Богоявленському,325/3,м.Мик.</t>
  </si>
  <si>
    <t>ТОВ МАНАХ НИКСТРОЙ</t>
  </si>
  <si>
    <t>кап.рем.покр.ж/б по вул.Леваневців,10 м.Мик.</t>
  </si>
  <si>
    <t>кап.рем.м"як.покр.ж/б по вул.Лазурна,38А в м.Мик.</t>
  </si>
  <si>
    <t>кап.рем.вуз.та обл.ліфт. ж/б вул.Архіт. Старова,10-г(п.1) м.Мик.за03.18р.</t>
  </si>
  <si>
    <t>кап.рем.вуз.та обл.ліфт. ж/б пр.Гер. Укр.,103(пасаж.,вантажопас.) м.Мик.</t>
  </si>
  <si>
    <t>кап.рем.окр.вуз.обл.тепл.вводу в ж/б в.Артилерійська,10 м.Мик.(без пуск.роб.)</t>
  </si>
  <si>
    <t>кап.рем.окр.вуз.обл.тепл.вводу в ж/б в.Миколаївська,9 м.Мик.</t>
  </si>
  <si>
    <t>кап.рем.окр.вуз.обл.тепл.ввод.ж/б, в.Г.Карп.,2/1 м.Мик.(без пуск.роб.)</t>
  </si>
  <si>
    <t>кап.рем.окр.вуз.обл.тепл.ввод.в ж/б по вул.Адміральська,19 в мМик.</t>
  </si>
  <si>
    <t>кап.рем.окр.вуз.обл.тепл.ввод.в ж/б по вул.Арх.Старого,2-Б в мМик.</t>
  </si>
  <si>
    <t>кап.рем.окр.вуз.обл.тепл.ввод.ж/б в.Космонавт.,122</t>
  </si>
  <si>
    <t>кап.рем.окр.вуз.обл.тепл.ввод.ж/б в.Космонавт.,77-а м.Мик.</t>
  </si>
  <si>
    <t>кап.рем.окр.вуз.обл.тепл.ввод.ж/б в.Потьомкін.,141 м.Мик.</t>
  </si>
  <si>
    <t>кап.рем.окр.вуз.обл.тепл.ввод.ж/б в.Потьомкін.,155</t>
  </si>
  <si>
    <t xml:space="preserve">за сертифікат зг.пост.КМУ від 13.04.11 №461(адр.об.-пл.Соборна в м.Мик.) </t>
  </si>
  <si>
    <t>УК у Миколаїв/ м.Миколаїв/22012</t>
  </si>
  <si>
    <t>ПКД"Кап.рем.штуч.спор.через Вітов.балку по в.Степова в Кор.р-ні.м.Мик."</t>
  </si>
  <si>
    <t>ПКД"Кап.рем.мосту через Вітов.балку по пр.Богоявленськ. в Кор.р-ні.м.Мик."</t>
  </si>
  <si>
    <t>ПКД та пр.екс.Роб.пр.по об. "Кап.рем. елект.част.мост.перех. ч/з р.Інгул в м.Мик."</t>
  </si>
  <si>
    <t>ПКД та пр.екс.Роб.пр.по об."Кап.рем. елект.част.мост.перех.ч/з р.Інгул в м.Мик."</t>
  </si>
  <si>
    <t>ПКДта пр.екс.з пос.відш.вит.К.р.сп.-ігр.майд."Котиг."на р.в.Обсерв.та в.Ад.Макар. м.Мик."</t>
  </si>
  <si>
    <t>Нове будівництво каналізації по вул. 3 Воєнній (Сиваської дивізії) в Центральному районі м. Мик., у т.ч. коригування проекту та експертиза</t>
  </si>
  <si>
    <t>ТОВ "ВІК ПРОЕКТ"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</si>
  <si>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</si>
  <si>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>КП ГПВ АПБ   ТОВ"Богард"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</si>
  <si>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</si>
  <si>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опл.за.товар - Бензопила Stihl МS461 40 см.,1шт. м.Мик</t>
  </si>
  <si>
    <t>ТОВ"Інструмент МАХ"</t>
  </si>
  <si>
    <t>опл.за.товар - Мотокоса Stihl FS250 5шт. м.Мик</t>
  </si>
  <si>
    <t>опл.за.товар - Кущоріз бензиновий Stihl НS82 1шт. м.Мик</t>
  </si>
  <si>
    <t>опл.за.товар - бункер-накоп.для збору ТПВ 10,0 м.куб. м.Мик</t>
  </si>
  <si>
    <t xml:space="preserve">ТОВ"Абітек-Інжиніринг" </t>
  </si>
  <si>
    <t xml:space="preserve"> вул.6 Слобідській.46.46А у м.Миколаєві (2 Пускова черга)</t>
  </si>
  <si>
    <t xml:space="preserve">Капітальний ремонт дитячого та спортивного майданчиків </t>
  </si>
  <si>
    <t>ТОВ "ТРИНОЛЛ"</t>
  </si>
  <si>
    <t xml:space="preserve">вул.Космонавтів 53 в Інгульському районі м.Миколаєва" </t>
  </si>
  <si>
    <t xml:space="preserve"> пр.Миру 60 в Інгульському районі м.Миколаєва" </t>
  </si>
  <si>
    <t xml:space="preserve">  вул.Космонавтів 53 в Інгульському районі м.Миколаєва" </t>
  </si>
  <si>
    <t xml:space="preserve">Ведення технічного нагляду </t>
  </si>
  <si>
    <t xml:space="preserve">вул.Космонавтів 53 в Інгульському районі м.Миколаєва </t>
  </si>
  <si>
    <t xml:space="preserve">Здійснення авторського нагляду </t>
  </si>
  <si>
    <t xml:space="preserve"> пр.Миру 60 в Інгульському районі м.Миколаєва </t>
  </si>
  <si>
    <t xml:space="preserve">пр.Миру 60 в Інгульському районі м.Миколаєва </t>
  </si>
  <si>
    <t>вул.Театральна 4А - ул.Передова 52А в Інгульському районі м.Миколаэва"</t>
  </si>
  <si>
    <t xml:space="preserve">Капітальний ремонт асфальтобенного покриття внутрішньоквартальних проїздів </t>
  </si>
  <si>
    <t>ТОВ "СИГМА-Т"</t>
  </si>
  <si>
    <t xml:space="preserve">  пр.Миру, 60 в Інгульському районі м.Миколаєва" </t>
  </si>
  <si>
    <t>ТОВ "ВЕРІТАСС-ЮГ"</t>
  </si>
  <si>
    <t xml:space="preserve"> по вул.Театральна 4А - ул.Передова 52А в Інгульському районі м.Миколаэва</t>
  </si>
  <si>
    <t>ФОП Штангей Л.О.</t>
  </si>
  <si>
    <t xml:space="preserve"> вул.Театральна 4А - ул.Передова 52А в Інгульському районі м.Миколаэва</t>
  </si>
  <si>
    <t xml:space="preserve">пров.Шевченка у приватному секторі в Інгульському районі м.Миколаєва   </t>
  </si>
  <si>
    <t>Капремонт доріг</t>
  </si>
  <si>
    <t xml:space="preserve"> пров. 2-й Електронний в Інгульському районі м.Миколаєва"</t>
  </si>
  <si>
    <t xml:space="preserve">Відшкодування вартості експертизи </t>
  </si>
  <si>
    <t>ТОВ "ПРОЕКТ_КОМПЛЕКТ СТРОЙ"</t>
  </si>
  <si>
    <t xml:space="preserve"> пров. 1-й Електронний в Інгульському районі м.Миколаєва"</t>
  </si>
  <si>
    <t>вул.Горохівській в Інгульському районі м.Миколаєва"</t>
  </si>
  <si>
    <t>пров. 2-й Електронний в Інгульському районі м.Миколаєва"</t>
  </si>
  <si>
    <t xml:space="preserve"> вул.Кобера в Інгульському районі м.Миколаєва  </t>
  </si>
  <si>
    <t xml:space="preserve">пров.Глухий від вул. 8 Слобідська до вул. 10 Слобідська в Інгульському районі м.Миколаєва  </t>
  </si>
  <si>
    <t xml:space="preserve"> "Капітальний  ремонт  провулку 2-й Електронний в Інгульському районі м.Миколаєва"</t>
  </si>
  <si>
    <t>Видатки розвитку- розробка детального плану території індустріального парку, обмеженої вул. Доктора Самойловича, вул. Олега Ольжича (Ленінградською), та вул. Національної гвардії (Радянської Армії) в Корабельному районі м.Миколаєва</t>
  </si>
  <si>
    <t>КП "Гопророзрахуноке проектно-виробниче архітектурно-планувальне бюро"</t>
  </si>
  <si>
    <t>Комп'ютер BUSINESS Intel Core i3</t>
  </si>
  <si>
    <t>ФОП Лозовенко Т.С.</t>
  </si>
  <si>
    <t>Лазерний принтер HP LaserJet</t>
  </si>
  <si>
    <t>Багатофункціональний пристрій i-SENSYS Canon</t>
  </si>
  <si>
    <t>ФОП Зубарєвь О.М.</t>
  </si>
  <si>
    <t>ФОП Козій В.Г.</t>
  </si>
  <si>
    <t>Кондиціонер Osaka</t>
  </si>
  <si>
    <t>ФОП Єгоренков О.В.</t>
  </si>
  <si>
    <t>Офісні меблі</t>
  </si>
  <si>
    <t>ФОП Пономаренко Т.Ю.</t>
  </si>
  <si>
    <t>поточний ремонт приміщень</t>
  </si>
  <si>
    <t>поточний ремонт електромережи 1 підїзд</t>
  </si>
  <si>
    <t>ФОП Добринов</t>
  </si>
  <si>
    <t>Персональні компютери</t>
  </si>
  <si>
    <t>Вул. Адміральська, 20</t>
  </si>
  <si>
    <t>Послуги з виготовлення ПКД (капремонт ліфту)</t>
  </si>
  <si>
    <t>ФОП Новіков</t>
  </si>
  <si>
    <t>вул.Севастопольська,61а/15</t>
  </si>
  <si>
    <t>Кап.ремонт нежитлових приміщень</t>
  </si>
  <si>
    <t>пр.Центр.,135</t>
  </si>
  <si>
    <t>вул. лазурна, 44</t>
  </si>
  <si>
    <t>ФОП Токарчук О.С.; ТОВ "Промбезпека"</t>
  </si>
  <si>
    <t>ФОП Токарчук О.С.; ТОВ "Нікпожтехсервіс"</t>
  </si>
  <si>
    <t>пр.Миру, 7/1</t>
  </si>
  <si>
    <t>Капітальний ремонт будівлі ДНЗ №67</t>
  </si>
  <si>
    <t>вул.Знаменська,5А</t>
  </si>
  <si>
    <t>Капітальний ремонт будівлі ДНЗ №130</t>
  </si>
  <si>
    <t>ТОВ  АПК"ЄВГРОЙЛ"</t>
  </si>
  <si>
    <t>ТОВ "Ласкардо",  ТОВ Охорона"</t>
  </si>
  <si>
    <t>Капітальний ремонт закладу для створення Інклюзивно-ресурсн..центру ЗОШ №37</t>
  </si>
  <si>
    <t>Капітальний ремонт АПС з ПКД ЗОШ №59</t>
  </si>
  <si>
    <t>Ф-я ДП "Укрдержбудекспертиза", ТОВ "Промбезпека"; КП ММР КБ; ТОВ "Сигнал-Союз"</t>
  </si>
  <si>
    <t>Ф-я ДП "Укрдержбудекспертиза", ФОП АксьоновМ.В.; ТОВ "БК ПраймДевелопмент"</t>
  </si>
  <si>
    <t>Ф-я ДП "Укрдержбудекспертиза" ТОВ Нікпожтехсервіс; КП ММР КБ</t>
  </si>
  <si>
    <t>ТОВ "Сварог-К"</t>
  </si>
  <si>
    <t>Ф-я ДП "Укрдержбудекспертиза"; ТОВ "НІКОВІТА"</t>
  </si>
  <si>
    <t>вул.Лісова,1</t>
  </si>
  <si>
    <t>Капітальний ремонт будівлі ЗОШ №24</t>
  </si>
  <si>
    <t>ТОВ "Южний город"</t>
  </si>
  <si>
    <t>ТОВ "Сварог-К";ТОВ "НікоВіта"</t>
  </si>
  <si>
    <t>пров.Парусний,3-а</t>
  </si>
  <si>
    <t>Капітальний ремонт будівлі ЗОШ №51</t>
  </si>
  <si>
    <t>ФОП Круліковський К.Я.; ТОВ "Голден-Буд"</t>
  </si>
  <si>
    <t>ТОВ "ИСКОБАР"; ТОВ "БК Прайм Девелопмент"</t>
  </si>
  <si>
    <t>Капітальний ремонт АПС з ПКД ЗОШ № 59</t>
  </si>
  <si>
    <t>ТОВ "Інпроектбуд"</t>
  </si>
  <si>
    <t>Капітальний ремонт АПС Дитячого центру позашкільної роботи Кораб.р-ну з ПКД</t>
  </si>
  <si>
    <t>ФОП Круліковський К.Я.; ТОВ "БК Прайм Девелопмент"</t>
  </si>
  <si>
    <t>ТОВ ГолденБуд; ФОП Любенко І.В.</t>
  </si>
  <si>
    <t>вул.Адміральська,24</t>
  </si>
  <si>
    <t>Реставрація Миколаівської гімназії №2</t>
  </si>
  <si>
    <t>реставрація</t>
  </si>
  <si>
    <t>Реконструкція покрівлі ЗОШ №59</t>
  </si>
  <si>
    <t>реконструкція</t>
  </si>
  <si>
    <t>ТОВ Інститут Градпроект</t>
  </si>
  <si>
    <t>ТОВ Південна євр.компанія</t>
  </si>
  <si>
    <t>УКБ ММР</t>
  </si>
  <si>
    <t>Комп'ютер в комплекті</t>
  </si>
  <si>
    <t>Багатофункціональний пристрій</t>
  </si>
  <si>
    <t xml:space="preserve">Інформація про виконання поточних ремонтів за  9 місяців  2018 року по міському бюджету м. Миколаєва в розрізі головних розпорядників коштів 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</si>
  <si>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 9 місяців 2018 року по міському бюджету м. Миколаєва в розрізі головних розпорядників коштів </t>
  </si>
  <si>
    <t xml:space="preserve">Інформація про придбання основних засобів за 9 місяців 2018 року по міському бюджету м. Миколаєва в розрізі головних розпорядників коштів </t>
  </si>
  <si>
    <r>
      <t>5400</t>
    </r>
    <r>
      <rPr>
        <sz val="12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     м. Миколаїв                        вул. Потьомкінська, 45/47</t>
    </r>
  </si>
  <si>
    <r>
      <t>Поточний ремонт приміщень  у відділеннях Центрального району МТЦ СО НСП за адресою: м.Миколаїв,вул. Шевченка,19А, (дог.№33 від 02.04.18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)Технагляд за поточним ремонтом (дог№12/18 від 10.04.2018р.)</t>
    </r>
  </si>
  <si>
    <r>
      <t>вул.Металургів,28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м.Мик.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</si>
</sst>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.000"/>
    <numFmt numFmtId="165" formatCode="#,##0.000"/>
    <numFmt numFmtId="166" formatCode="#,##0.00_ ;\-#,##0.00\ "/>
    <numFmt numFmtId="167" formatCode="dd/mm/yy;@"/>
    <numFmt numFmtId="168" formatCode="#,##0.00000"/>
  </numFmts>
  <fonts count="4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Calibri"/>
      <family val="2"/>
      <charset val="204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10"/>
      <color indexed="63"/>
      <name val="Times New Roman"/>
      <family val="1"/>
      <charset val="204"/>
    </font>
    <font>
      <sz val="12"/>
      <name val="Arial Cyr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" fillId="0" borderId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79"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Fill="1"/>
    <xf numFmtId="0" fontId="7" fillId="0" borderId="0" xfId="0" applyFont="1" applyFill="1"/>
    <xf numFmtId="165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164" fontId="8" fillId="0" borderId="1" xfId="0" applyNumberFormat="1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0" xfId="0" applyFont="1"/>
    <xf numFmtId="0" fontId="25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 wrapText="1"/>
    </xf>
    <xf numFmtId="164" fontId="25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vertical="top"/>
    </xf>
    <xf numFmtId="0" fontId="20" fillId="0" borderId="0" xfId="0" applyFont="1" applyFill="1" applyAlignment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wrapText="1"/>
    </xf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top" wrapText="1"/>
    </xf>
    <xf numFmtId="164" fontId="7" fillId="0" borderId="5" xfId="0" applyNumberFormat="1" applyFont="1" applyFill="1" applyBorder="1"/>
    <xf numFmtId="0" fontId="8" fillId="0" borderId="60" xfId="0" applyFont="1" applyFill="1" applyBorder="1" applyAlignment="1">
      <alignment horizontal="center"/>
    </xf>
    <xf numFmtId="0" fontId="10" fillId="0" borderId="53" xfId="0" applyFont="1" applyFill="1" applyBorder="1"/>
    <xf numFmtId="164" fontId="8" fillId="0" borderId="53" xfId="0" applyNumberFormat="1" applyFont="1" applyFill="1" applyBorder="1" applyAlignment="1">
      <alignment horizontal="center"/>
    </xf>
    <xf numFmtId="164" fontId="8" fillId="0" borderId="61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2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6" xfId="3" applyFont="1" applyFill="1" applyBorder="1" applyAlignment="1">
      <alignment horizontal="left" vertical="top" wrapText="1"/>
    </xf>
    <xf numFmtId="0" fontId="3" fillId="0" borderId="3" xfId="4" quotePrefix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164" fontId="3" fillId="0" borderId="3" xfId="4" applyNumberFormat="1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left" vertical="top" wrapText="1"/>
    </xf>
    <xf numFmtId="0" fontId="3" fillId="0" borderId="7" xfId="3" applyFont="1" applyFill="1" applyBorder="1" applyAlignment="1">
      <alignment horizontal="left" vertical="top" wrapText="1"/>
    </xf>
    <xf numFmtId="0" fontId="3" fillId="0" borderId="1" xfId="4" quotePrefix="1" applyFont="1" applyFill="1" applyBorder="1" applyAlignment="1">
      <alignment vertical="top" wrapText="1"/>
    </xf>
    <xf numFmtId="164" fontId="3" fillId="0" borderId="1" xfId="4" applyNumberFormat="1" applyFont="1" applyFill="1" applyBorder="1" applyAlignment="1">
      <alignment horizontal="center" vertical="top"/>
    </xf>
    <xf numFmtId="0" fontId="3" fillId="0" borderId="5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left" vertical="top" wrapText="1"/>
    </xf>
    <xf numFmtId="0" fontId="3" fillId="0" borderId="2" xfId="4" quotePrefix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3" fillId="0" borderId="2" xfId="4" applyNumberFormat="1" applyFont="1" applyFill="1" applyBorder="1" applyAlignment="1">
      <alignment horizontal="center" vertical="top"/>
    </xf>
    <xf numFmtId="0" fontId="3" fillId="0" borderId="22" xfId="3" applyFont="1" applyFill="1" applyBorder="1" applyAlignment="1">
      <alignment horizontal="left" vertical="top" wrapText="1"/>
    </xf>
    <xf numFmtId="0" fontId="8" fillId="0" borderId="9" xfId="0" applyFont="1" applyFill="1" applyBorder="1"/>
    <xf numFmtId="1" fontId="8" fillId="0" borderId="9" xfId="0" applyNumberFormat="1" applyFont="1" applyFill="1" applyBorder="1" applyAlignment="1">
      <alignment horizontal="center"/>
    </xf>
    <xf numFmtId="0" fontId="29" fillId="0" borderId="0" xfId="0" applyFont="1"/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164" fontId="1" fillId="0" borderId="5" xfId="0" applyNumberFormat="1" applyFont="1" applyFill="1" applyBorder="1"/>
    <xf numFmtId="0" fontId="1" fillId="0" borderId="1" xfId="0" applyFont="1" applyFill="1" applyBorder="1"/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60" xfId="0" applyFont="1" applyFill="1" applyBorder="1" applyAlignment="1">
      <alignment horizontal="center"/>
    </xf>
    <xf numFmtId="164" fontId="2" fillId="0" borderId="53" xfId="0" applyNumberFormat="1" applyFont="1" applyFill="1" applyBorder="1" applyAlignment="1">
      <alignment horizontal="center"/>
    </xf>
    <xf numFmtId="164" fontId="2" fillId="0" borderId="6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165" fontId="1" fillId="0" borderId="1" xfId="0" applyNumberFormat="1" applyFont="1" applyFill="1" applyBorder="1"/>
    <xf numFmtId="0" fontId="2" fillId="0" borderId="53" xfId="0" applyFont="1" applyFill="1" applyBorder="1"/>
    <xf numFmtId="165" fontId="2" fillId="0" borderId="53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Fill="1" applyBorder="1" applyAlignment="1">
      <alignment vertical="center" wrapText="1"/>
    </xf>
    <xf numFmtId="0" fontId="18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/>
    <xf numFmtId="164" fontId="23" fillId="0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16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165" fontId="3" fillId="0" borderId="46" xfId="0" applyNumberFormat="1" applyFont="1" applyFill="1" applyBorder="1" applyAlignment="1">
      <alignment horizontal="center" vertical="center" wrapText="1"/>
    </xf>
    <xf numFmtId="165" fontId="3" fillId="0" borderId="47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62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164" fontId="13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7" fillId="0" borderId="6" xfId="0" applyFont="1" applyFill="1" applyBorder="1" applyAlignment="1">
      <alignment wrapText="1"/>
    </xf>
    <xf numFmtId="0" fontId="8" fillId="0" borderId="0" xfId="0" applyFont="1"/>
    <xf numFmtId="0" fontId="3" fillId="0" borderId="7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2" fontId="24" fillId="0" borderId="0" xfId="8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1" xfId="6" applyNumberFormat="1" applyFont="1" applyFill="1" applyBorder="1" applyAlignment="1">
      <alignment horizontal="left" vertical="top" wrapText="1"/>
    </xf>
    <xf numFmtId="0" fontId="3" fillId="0" borderId="1" xfId="6" applyFont="1" applyFill="1" applyBorder="1" applyAlignment="1">
      <alignment vertical="top" wrapText="1"/>
    </xf>
    <xf numFmtId="49" fontId="3" fillId="0" borderId="1" xfId="6" applyNumberFormat="1" applyFont="1" applyFill="1" applyBorder="1" applyAlignment="1">
      <alignment horizontal="left" vertical="top" wrapText="1"/>
    </xf>
    <xf numFmtId="49" fontId="3" fillId="0" borderId="13" xfId="6" applyNumberFormat="1" applyFont="1" applyFill="1" applyBorder="1" applyAlignment="1">
      <alignment horizontal="left" vertical="top" wrapText="1"/>
    </xf>
    <xf numFmtId="2" fontId="3" fillId="0" borderId="1" xfId="6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" xfId="6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11" xfId="6" applyNumberFormat="1" applyFont="1" applyFill="1" applyBorder="1" applyAlignment="1">
      <alignment horizontal="center" vertical="center"/>
    </xf>
    <xf numFmtId="49" fontId="3" fillId="0" borderId="11" xfId="7" applyNumberFormat="1" applyFont="1" applyFill="1" applyBorder="1" applyAlignment="1">
      <alignment horizontal="left" vertical="top" wrapText="1"/>
    </xf>
    <xf numFmtId="2" fontId="3" fillId="0" borderId="1" xfId="7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65" fontId="2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wrapText="1"/>
    </xf>
    <xf numFmtId="164" fontId="28" fillId="0" borderId="28" xfId="0" applyNumberFormat="1" applyFont="1" applyFill="1" applyBorder="1" applyAlignment="1">
      <alignment wrapText="1"/>
    </xf>
    <xf numFmtId="164" fontId="9" fillId="0" borderId="1" xfId="0" applyNumberFormat="1" applyFont="1" applyFill="1" applyBorder="1"/>
    <xf numFmtId="164" fontId="28" fillId="0" borderId="28" xfId="0" applyNumberFormat="1" applyFont="1" applyFill="1" applyBorder="1"/>
    <xf numFmtId="0" fontId="28" fillId="0" borderId="28" xfId="0" applyFont="1" applyFill="1" applyBorder="1" applyAlignment="1">
      <alignment vertical="top"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8" xfId="0" applyFont="1" applyFill="1" applyBorder="1" applyAlignment="1">
      <alignment vertical="top" wrapText="1"/>
    </xf>
    <xf numFmtId="164" fontId="3" fillId="0" borderId="28" xfId="0" applyNumberFormat="1" applyFont="1" applyFill="1" applyBorder="1" applyAlignment="1">
      <alignment wrapText="1"/>
    </xf>
    <xf numFmtId="164" fontId="31" fillId="0" borderId="1" xfId="0" applyNumberFormat="1" applyFont="1" applyFill="1" applyBorder="1"/>
    <xf numFmtId="164" fontId="3" fillId="0" borderId="28" xfId="0" applyNumberFormat="1" applyFont="1" applyFill="1" applyBorder="1"/>
    <xf numFmtId="0" fontId="28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wrapText="1"/>
    </xf>
    <xf numFmtId="164" fontId="28" fillId="0" borderId="32" xfId="0" applyNumberFormat="1" applyFont="1" applyFill="1" applyBorder="1" applyAlignment="1">
      <alignment wrapText="1"/>
    </xf>
    <xf numFmtId="164" fontId="9" fillId="0" borderId="2" xfId="0" applyNumberFormat="1" applyFont="1" applyFill="1" applyBorder="1"/>
    <xf numFmtId="164" fontId="28" fillId="0" borderId="32" xfId="0" applyNumberFormat="1" applyFont="1" applyFill="1" applyBorder="1"/>
    <xf numFmtId="0" fontId="28" fillId="0" borderId="1" xfId="0" applyFont="1" applyFill="1" applyBorder="1" applyAlignment="1">
      <alignment vertical="top" wrapText="1"/>
    </xf>
    <xf numFmtId="164" fontId="28" fillId="0" borderId="1" xfId="0" applyNumberFormat="1" applyFont="1" applyFill="1" applyBorder="1" applyAlignment="1">
      <alignment wrapText="1"/>
    </xf>
    <xf numFmtId="164" fontId="28" fillId="0" borderId="1" xfId="0" applyNumberFormat="1" applyFont="1" applyFill="1" applyBorder="1"/>
    <xf numFmtId="164" fontId="28" fillId="0" borderId="34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164" fontId="28" fillId="0" borderId="34" xfId="0" applyNumberFormat="1" applyFont="1" applyFill="1" applyBorder="1"/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164" fontId="28" fillId="0" borderId="38" xfId="0" applyNumberFormat="1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8" fillId="0" borderId="41" xfId="0" applyFont="1" applyFill="1" applyBorder="1" applyAlignment="1">
      <alignment vertical="top" wrapText="1"/>
    </xf>
    <xf numFmtId="0" fontId="3" fillId="0" borderId="1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164" fontId="28" fillId="0" borderId="42" xfId="0" applyNumberFormat="1" applyFont="1" applyFill="1" applyBorder="1"/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28" fillId="0" borderId="45" xfId="0" applyFont="1" applyFill="1" applyBorder="1" applyAlignment="1">
      <alignment vertical="top" wrapText="1"/>
    </xf>
    <xf numFmtId="164" fontId="28" fillId="0" borderId="2" xfId="0" applyNumberFormat="1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12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4" fontId="38" fillId="0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>
      <alignment horizontal="center"/>
    </xf>
    <xf numFmtId="165" fontId="3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vertical="top"/>
    </xf>
    <xf numFmtId="164" fontId="25" fillId="0" borderId="1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9" fillId="0" borderId="0" xfId="0" applyFont="1" applyFill="1"/>
    <xf numFmtId="0" fontId="0" fillId="0" borderId="0" xfId="0" applyFill="1" applyAlignment="1"/>
    <xf numFmtId="0" fontId="9" fillId="0" borderId="0" xfId="0" applyFont="1" applyFill="1" applyAlignment="1">
      <alignment vertical="top"/>
    </xf>
    <xf numFmtId="164" fontId="9" fillId="0" borderId="0" xfId="0" applyNumberFormat="1" applyFont="1" applyFill="1" applyAlignment="1">
      <alignment vertical="top"/>
    </xf>
    <xf numFmtId="0" fontId="10" fillId="0" borderId="0" xfId="0" applyFont="1" applyFill="1"/>
    <xf numFmtId="0" fontId="1" fillId="0" borderId="1" xfId="0" applyFont="1" applyFill="1" applyBorder="1" applyAlignment="1">
      <alignment wrapText="1"/>
    </xf>
    <xf numFmtId="164" fontId="20" fillId="0" borderId="20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6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165" fontId="7" fillId="0" borderId="0" xfId="0" applyNumberFormat="1" applyFont="1" applyFill="1" applyAlignment="1">
      <alignment horizontal="center"/>
    </xf>
    <xf numFmtId="0" fontId="5" fillId="0" borderId="46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wrapText="1"/>
    </xf>
    <xf numFmtId="165" fontId="5" fillId="0" borderId="46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wrapText="1"/>
    </xf>
    <xf numFmtId="164" fontId="28" fillId="0" borderId="2" xfId="0" applyNumberFormat="1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/>
    <xf numFmtId="164" fontId="30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/>
    <xf numFmtId="164" fontId="24" fillId="0" borderId="1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24" fillId="0" borderId="0" xfId="0" applyFont="1" applyFill="1"/>
    <xf numFmtId="0" fontId="39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left" wrapText="1"/>
    </xf>
    <xf numFmtId="164" fontId="39" fillId="0" borderId="1" xfId="0" applyNumberFormat="1" applyFont="1" applyFill="1" applyBorder="1"/>
    <xf numFmtId="164" fontId="3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26" fillId="0" borderId="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justify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justify" vertical="center" wrapText="1"/>
    </xf>
    <xf numFmtId="165" fontId="24" fillId="0" borderId="13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167" fontId="24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164" fontId="25" fillId="0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quotePrefix="1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justify" vertical="center"/>
    </xf>
    <xf numFmtId="0" fontId="24" fillId="0" borderId="18" xfId="0" applyFont="1" applyFill="1" applyBorder="1" applyAlignment="1">
      <alignment horizontal="justify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11" fillId="0" borderId="53" xfId="0" applyNumberFormat="1" applyFont="1" applyFill="1" applyBorder="1" applyAlignment="1">
      <alignment horizontal="center" vertical="center"/>
    </xf>
    <xf numFmtId="164" fontId="39" fillId="0" borderId="53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justify" vertical="center"/>
    </xf>
    <xf numFmtId="164" fontId="39" fillId="0" borderId="20" xfId="0" applyNumberFormat="1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justify" vertical="center"/>
    </xf>
    <xf numFmtId="164" fontId="39" fillId="0" borderId="2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39" fillId="0" borderId="13" xfId="0" applyFont="1" applyFill="1" applyBorder="1"/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/>
    <xf numFmtId="0" fontId="41" fillId="0" borderId="0" xfId="0" applyFont="1" applyFill="1" applyBorder="1" applyAlignment="1">
      <alignment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42" fillId="0" borderId="49" xfId="2" applyFont="1" applyFill="1" applyBorder="1" applyAlignment="1" applyProtection="1"/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164" fontId="11" fillId="0" borderId="57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/>
    </xf>
    <xf numFmtId="0" fontId="25" fillId="0" borderId="53" xfId="0" applyFont="1" applyFill="1" applyBorder="1"/>
    <xf numFmtId="164" fontId="25" fillId="0" borderId="53" xfId="0" applyNumberFormat="1" applyFont="1" applyFill="1" applyBorder="1" applyAlignment="1">
      <alignment horizontal="center"/>
    </xf>
    <xf numFmtId="164" fontId="25" fillId="0" borderId="61" xfId="0" applyNumberFormat="1" applyFont="1" applyFill="1" applyBorder="1" applyAlignment="1">
      <alignment horizontal="center"/>
    </xf>
    <xf numFmtId="164" fontId="39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/>
    <xf numFmtId="0" fontId="39" fillId="0" borderId="1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/>
    </xf>
    <xf numFmtId="0" fontId="43" fillId="0" borderId="0" xfId="0" applyFont="1" applyFill="1"/>
    <xf numFmtId="2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49" fontId="24" fillId="0" borderId="11" xfId="8" applyNumberFormat="1" applyFont="1" applyFill="1" applyBorder="1" applyAlignment="1">
      <alignment vertical="top" wrapText="1"/>
    </xf>
    <xf numFmtId="164" fontId="24" fillId="0" borderId="1" xfId="8" applyNumberFormat="1" applyFont="1" applyFill="1" applyBorder="1" applyAlignment="1">
      <alignment horizontal="center" vertical="top"/>
    </xf>
    <xf numFmtId="2" fontId="44" fillId="0" borderId="0" xfId="8" applyNumberFormat="1" applyFont="1" applyFill="1" applyBorder="1" applyAlignment="1">
      <alignment horizontal="center" vertical="top"/>
    </xf>
    <xf numFmtId="164" fontId="24" fillId="0" borderId="1" xfId="5" applyNumberFormat="1" applyFont="1" applyFill="1" applyBorder="1" applyAlignment="1">
      <alignment horizontal="center" vertical="top"/>
    </xf>
    <xf numFmtId="164" fontId="24" fillId="0" borderId="1" xfId="5" applyNumberFormat="1" applyFont="1" applyFill="1" applyBorder="1" applyAlignment="1">
      <alignment horizontal="center"/>
    </xf>
    <xf numFmtId="0" fontId="43" fillId="0" borderId="0" xfId="0" applyFont="1" applyFill="1" applyBorder="1"/>
    <xf numFmtId="49" fontId="24" fillId="0" borderId="1" xfId="10" applyNumberFormat="1" applyFont="1" applyFill="1" applyBorder="1" applyAlignment="1">
      <alignment horizontal="left" vertical="top" wrapText="1"/>
    </xf>
    <xf numFmtId="2" fontId="44" fillId="0" borderId="0" xfId="11" applyNumberFormat="1" applyFont="1" applyFill="1" applyBorder="1" applyAlignment="1">
      <alignment horizontal="right" vertical="top"/>
    </xf>
    <xf numFmtId="2" fontId="43" fillId="0" borderId="0" xfId="0" applyNumberFormat="1" applyFont="1" applyFill="1" applyBorder="1" applyAlignment="1">
      <alignment horizontal="center"/>
    </xf>
    <xf numFmtId="2" fontId="44" fillId="0" borderId="0" xfId="10" applyNumberFormat="1" applyFont="1" applyFill="1" applyBorder="1" applyAlignment="1">
      <alignment horizontal="center" vertical="top"/>
    </xf>
    <xf numFmtId="49" fontId="27" fillId="0" borderId="11" xfId="8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164" fontId="27" fillId="0" borderId="1" xfId="8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49" fontId="24" fillId="0" borderId="1" xfId="9" applyNumberFormat="1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wrapText="1"/>
    </xf>
    <xf numFmtId="164" fontId="24" fillId="0" borderId="1" xfId="9" applyNumberFormat="1" applyFont="1" applyFill="1" applyBorder="1" applyAlignment="1">
      <alignment horizontal="center" vertical="top"/>
    </xf>
    <xf numFmtId="0" fontId="24" fillId="0" borderId="1" xfId="9" applyFont="1" applyFill="1" applyBorder="1" applyAlignment="1">
      <alignment horizontal="center" vertical="top" wrapText="1"/>
    </xf>
    <xf numFmtId="2" fontId="44" fillId="0" borderId="0" xfId="9" applyNumberFormat="1" applyFont="1" applyFill="1" applyBorder="1" applyAlignment="1">
      <alignment horizontal="right" vertical="top"/>
    </xf>
    <xf numFmtId="49" fontId="24" fillId="0" borderId="1" xfId="8" applyNumberFormat="1" applyFont="1" applyFill="1" applyBorder="1" applyAlignment="1">
      <alignment horizontal="left" vertical="top" wrapText="1"/>
    </xf>
    <xf numFmtId="49" fontId="24" fillId="0" borderId="1" xfId="8" applyNumberFormat="1" applyFont="1" applyFill="1" applyBorder="1" applyAlignment="1">
      <alignment horizontal="center" vertical="top" wrapText="1"/>
    </xf>
    <xf numFmtId="49" fontId="24" fillId="0" borderId="11" xfId="10" applyNumberFormat="1" applyFont="1" applyFill="1" applyBorder="1" applyAlignment="1">
      <alignment horizontal="left" vertical="top" wrapText="1"/>
    </xf>
    <xf numFmtId="49" fontId="24" fillId="0" borderId="11" xfId="10" applyNumberFormat="1" applyFont="1" applyFill="1" applyBorder="1" applyAlignment="1">
      <alignment horizontal="center" vertical="top" wrapText="1"/>
    </xf>
    <xf numFmtId="0" fontId="24" fillId="0" borderId="1" xfId="8" applyFont="1" applyFill="1" applyBorder="1" applyAlignment="1">
      <alignment horizontal="center" vertical="top" wrapText="1"/>
    </xf>
    <xf numFmtId="49" fontId="24" fillId="0" borderId="11" xfId="8" applyNumberFormat="1" applyFont="1" applyFill="1" applyBorder="1" applyAlignment="1">
      <alignment horizontal="center" vertical="top" wrapText="1"/>
    </xf>
    <xf numFmtId="49" fontId="27" fillId="0" borderId="1" xfId="8" applyNumberFormat="1" applyFont="1" applyFill="1" applyBorder="1" applyAlignment="1">
      <alignment vertical="top" wrapText="1"/>
    </xf>
    <xf numFmtId="0" fontId="39" fillId="0" borderId="1" xfId="0" applyFont="1" applyFill="1" applyBorder="1" applyAlignment="1"/>
    <xf numFmtId="164" fontId="4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24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9" fontId="24" fillId="0" borderId="1" xfId="7" applyNumberFormat="1" applyFont="1" applyFill="1" applyBorder="1" applyAlignment="1">
      <alignment horizontal="left" vertical="top" wrapText="1"/>
    </xf>
    <xf numFmtId="164" fontId="24" fillId="0" borderId="1" xfId="7" applyNumberFormat="1" applyFont="1" applyFill="1" applyBorder="1" applyAlignment="1">
      <alignment horizontal="center" vertical="top"/>
    </xf>
    <xf numFmtId="0" fontId="24" fillId="0" borderId="1" xfId="7" applyFont="1" applyFill="1" applyBorder="1" applyAlignment="1">
      <alignment horizontal="center" vertical="top" wrapText="1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164" fontId="24" fillId="0" borderId="1" xfId="7" applyNumberFormat="1" applyFont="1" applyFill="1" applyBorder="1" applyAlignment="1">
      <alignment horizontal="center" vertical="center" wrapText="1"/>
    </xf>
    <xf numFmtId="164" fontId="24" fillId="0" borderId="1" xfId="7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49" fontId="39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left" vertical="top" wrapText="1"/>
    </xf>
    <xf numFmtId="164" fontId="39" fillId="0" borderId="1" xfId="0" applyNumberFormat="1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center" vertical="center" wrapText="1"/>
    </xf>
    <xf numFmtId="164" fontId="41" fillId="0" borderId="1" xfId="0" applyNumberFormat="1" applyFont="1" applyFill="1" applyBorder="1" applyAlignment="1">
      <alignment horizontal="left" wrapText="1"/>
    </xf>
    <xf numFmtId="164" fontId="41" fillId="0" borderId="1" xfId="0" applyNumberFormat="1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right" vertical="center"/>
    </xf>
    <xf numFmtId="0" fontId="41" fillId="0" borderId="0" xfId="0" applyFont="1" applyFill="1"/>
    <xf numFmtId="0" fontId="41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left" wrapText="1"/>
    </xf>
    <xf numFmtId="164" fontId="41" fillId="0" borderId="1" xfId="0" applyNumberFormat="1" applyFont="1" applyFill="1" applyBorder="1"/>
    <xf numFmtId="164" fontId="41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1" xfId="0" applyFont="1" applyFill="1" applyBorder="1"/>
    <xf numFmtId="164" fontId="46" fillId="0" borderId="1" xfId="0" applyNumberFormat="1" applyFont="1" applyFill="1" applyBorder="1" applyAlignment="1">
      <alignment horizontal="center"/>
    </xf>
    <xf numFmtId="164" fontId="39" fillId="0" borderId="1" xfId="0" applyNumberFormat="1" applyFont="1" applyFill="1" applyBorder="1" applyAlignment="1">
      <alignment wrapText="1"/>
    </xf>
    <xf numFmtId="0" fontId="39" fillId="0" borderId="1" xfId="0" applyFont="1" applyFill="1" applyBorder="1"/>
    <xf numFmtId="165" fontId="24" fillId="0" borderId="1" xfId="0" applyNumberFormat="1" applyFont="1" applyFill="1" applyBorder="1" applyAlignment="1">
      <alignment horizontal="center" wrapText="1"/>
    </xf>
    <xf numFmtId="0" fontId="43" fillId="0" borderId="0" xfId="0" applyFont="1" applyFill="1" applyAlignment="1"/>
    <xf numFmtId="0" fontId="47" fillId="0" borderId="1" xfId="0" applyFont="1" applyFill="1" applyBorder="1" applyAlignment="1">
      <alignment wrapText="1"/>
    </xf>
    <xf numFmtId="4" fontId="27" fillId="0" borderId="1" xfId="0" applyNumberFormat="1" applyFont="1" applyFill="1" applyBorder="1" applyAlignment="1">
      <alignment wrapText="1"/>
    </xf>
    <xf numFmtId="165" fontId="27" fillId="0" borderId="1" xfId="0" applyNumberFormat="1" applyFont="1" applyFill="1" applyBorder="1" applyAlignment="1">
      <alignment horizont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43" fillId="0" borderId="3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wrapText="1"/>
    </xf>
    <xf numFmtId="4" fontId="27" fillId="0" borderId="2" xfId="0" applyNumberFormat="1" applyFont="1" applyFill="1" applyBorder="1" applyAlignment="1">
      <alignment wrapText="1"/>
    </xf>
    <xf numFmtId="165" fontId="27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wrapText="1"/>
    </xf>
    <xf numFmtId="165" fontId="26" fillId="0" borderId="1" xfId="0" applyNumberFormat="1" applyFont="1" applyFill="1" applyBorder="1" applyAlignment="1">
      <alignment horizontal="center" vertical="top"/>
    </xf>
    <xf numFmtId="0" fontId="39" fillId="0" borderId="0" xfId="0" applyFont="1" applyFill="1" applyAlignment="1">
      <alignment wrapText="1"/>
    </xf>
    <xf numFmtId="0" fontId="24" fillId="0" borderId="3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top" wrapText="1"/>
    </xf>
    <xf numFmtId="166" fontId="24" fillId="0" borderId="3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166" fontId="24" fillId="0" borderId="1" xfId="0" applyNumberFormat="1" applyFont="1" applyFill="1" applyBorder="1" applyAlignment="1">
      <alignment vertical="top" wrapText="1"/>
    </xf>
    <xf numFmtId="164" fontId="26" fillId="0" borderId="1" xfId="0" applyNumberFormat="1" applyFont="1" applyFill="1" applyBorder="1" applyAlignment="1">
      <alignment horizontal="left" wrapText="1"/>
    </xf>
    <xf numFmtId="49" fontId="26" fillId="0" borderId="0" xfId="0" applyNumberFormat="1" applyFont="1" applyFill="1"/>
    <xf numFmtId="166" fontId="24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 vertical="center" wrapText="1"/>
    </xf>
    <xf numFmtId="164" fontId="3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" fillId="0" borderId="0" xfId="0" applyFont="1" applyFill="1"/>
    <xf numFmtId="0" fontId="24" fillId="0" borderId="2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12">
    <cellStyle name="Гиперссылка" xfId="2" builtinId="8"/>
    <cellStyle name="Обычный" xfId="0" builtinId="0"/>
    <cellStyle name="Обычный 2" xfId="1"/>
    <cellStyle name="Обычный_1 півр. 2018" xfId="8"/>
    <cellStyle name="Обычный_1 півр.2018 1217461" xfId="9"/>
    <cellStyle name="Обычный_1216011" xfId="6"/>
    <cellStyle name="Обычный_9 місяців 1216020" xfId="11"/>
    <cellStyle name="Обычный_9 місяців 2018" xfId="10"/>
    <cellStyle name="Обычный_Лист1" xfId="7"/>
    <cellStyle name="Обычный_Придбання" xfId="4"/>
    <cellStyle name="Обычный_Придбання_1" xfId="3"/>
    <cellStyle name="Финансовый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dzo.com.ua/tenders/2259288/bid/cfcd208495d565ef66e7dff9f98764da/info" TargetMode="External"/><Relationship Id="rId4" Type="http://schemas.openxmlformats.org/officeDocument/2006/relationships/hyperlink" Target="https://www.dzo.com.ua/tenders/2259288/bid/cfcd208495d565ef66e7dff9f98764da/inf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08"/>
  <sheetViews>
    <sheetView tabSelected="1" workbookViewId="0">
      <pane ySplit="4" topLeftCell="A68" activePane="bottomLeft" state="frozen"/>
      <selection pane="bottomLeft" activeCell="M69" sqref="M69"/>
    </sheetView>
  </sheetViews>
  <sheetFormatPr defaultColWidth="9.140625" defaultRowHeight="15.75"/>
  <cols>
    <col min="1" max="1" width="26.7109375" style="417" customWidth="1"/>
    <col min="2" max="2" width="35.28515625" style="417" customWidth="1"/>
    <col min="3" max="3" width="23.5703125" style="417" customWidth="1"/>
    <col min="4" max="4" width="20.28515625" style="598" customWidth="1"/>
    <col min="5" max="5" width="25.140625" style="417" customWidth="1"/>
    <col min="6" max="16384" width="9.140625" style="417"/>
  </cols>
  <sheetData>
    <row r="1" spans="1:5">
      <c r="A1" s="607" t="s">
        <v>3135</v>
      </c>
      <c r="B1" s="607"/>
      <c r="C1" s="607"/>
      <c r="D1" s="607"/>
      <c r="E1" s="607"/>
    </row>
    <row r="2" spans="1:5">
      <c r="A2" s="608"/>
      <c r="B2" s="608"/>
      <c r="C2" s="608"/>
      <c r="D2" s="608"/>
      <c r="E2" s="608"/>
    </row>
    <row r="3" spans="1:5" s="418" customFormat="1">
      <c r="A3" s="609" t="s">
        <v>2</v>
      </c>
      <c r="B3" s="609" t="s">
        <v>0</v>
      </c>
      <c r="C3" s="609" t="s">
        <v>12</v>
      </c>
      <c r="D3" s="609" t="s">
        <v>11</v>
      </c>
      <c r="E3" s="609" t="s">
        <v>7</v>
      </c>
    </row>
    <row r="4" spans="1:5">
      <c r="A4" s="609"/>
      <c r="B4" s="609"/>
      <c r="C4" s="609"/>
      <c r="D4" s="609"/>
      <c r="E4" s="609"/>
    </row>
    <row r="5" spans="1:5" s="418" customFormat="1">
      <c r="A5" s="610" t="s">
        <v>338</v>
      </c>
      <c r="B5" s="611"/>
      <c r="C5" s="611"/>
      <c r="D5" s="611"/>
      <c r="E5" s="612"/>
    </row>
    <row r="6" spans="1:5">
      <c r="A6" s="419" t="s">
        <v>340</v>
      </c>
      <c r="B6" s="420" t="s">
        <v>341</v>
      </c>
      <c r="C6" s="421" t="s">
        <v>3086</v>
      </c>
      <c r="D6" s="422">
        <v>138.69999999999999</v>
      </c>
      <c r="E6" s="421" t="s">
        <v>1035</v>
      </c>
    </row>
    <row r="7" spans="1:5">
      <c r="A7" s="419" t="s">
        <v>340</v>
      </c>
      <c r="B7" s="420" t="s">
        <v>341</v>
      </c>
      <c r="C7" s="421" t="s">
        <v>3087</v>
      </c>
      <c r="D7" s="422">
        <v>166.166</v>
      </c>
      <c r="E7" s="421" t="s">
        <v>3088</v>
      </c>
    </row>
    <row r="8" spans="1:5">
      <c r="A8" s="423" t="s">
        <v>6</v>
      </c>
      <c r="B8" s="424" t="s">
        <v>1</v>
      </c>
      <c r="C8" s="423" t="s">
        <v>6</v>
      </c>
      <c r="D8" s="423">
        <f>SUM(D6:D7)</f>
        <v>304.86599999999999</v>
      </c>
      <c r="E8" s="423" t="s">
        <v>6</v>
      </c>
    </row>
    <row r="9" spans="1:5" s="418" customFormat="1">
      <c r="A9" s="606" t="s">
        <v>17</v>
      </c>
      <c r="B9" s="606"/>
      <c r="C9" s="606"/>
      <c r="D9" s="606"/>
      <c r="E9" s="606"/>
    </row>
    <row r="10" spans="1:5" s="415" customFormat="1" ht="78.75">
      <c r="A10" s="425" t="s">
        <v>1039</v>
      </c>
      <c r="B10" s="425" t="s">
        <v>33</v>
      </c>
      <c r="C10" s="426" t="s">
        <v>1040</v>
      </c>
      <c r="D10" s="427">
        <v>8.2550000000000008</v>
      </c>
      <c r="E10" s="428" t="s">
        <v>34</v>
      </c>
    </row>
    <row r="11" spans="1:5" s="415" customFormat="1" ht="78.75">
      <c r="A11" s="425" t="s">
        <v>1041</v>
      </c>
      <c r="B11" s="425" t="s">
        <v>35</v>
      </c>
      <c r="C11" s="429" t="s">
        <v>2230</v>
      </c>
      <c r="D11" s="411">
        <f>59.7127+139.3263</f>
        <v>199.03899999999999</v>
      </c>
      <c r="E11" s="430" t="s">
        <v>36</v>
      </c>
    </row>
    <row r="12" spans="1:5" s="415" customFormat="1" ht="78.75">
      <c r="A12" s="425" t="s">
        <v>1042</v>
      </c>
      <c r="B12" s="425" t="s">
        <v>37</v>
      </c>
      <c r="C12" s="426" t="s">
        <v>1043</v>
      </c>
      <c r="D12" s="427">
        <v>51</v>
      </c>
      <c r="E12" s="428" t="s">
        <v>38</v>
      </c>
    </row>
    <row r="13" spans="1:5" s="415" customFormat="1" ht="94.5">
      <c r="A13" s="431" t="s">
        <v>1044</v>
      </c>
      <c r="B13" s="432" t="s">
        <v>1045</v>
      </c>
      <c r="C13" s="429" t="s">
        <v>1046</v>
      </c>
      <c r="D13" s="433">
        <v>21.917000000000002</v>
      </c>
      <c r="E13" s="430" t="s">
        <v>1191</v>
      </c>
    </row>
    <row r="14" spans="1:5" s="415" customFormat="1" ht="78.75">
      <c r="A14" s="434" t="s">
        <v>1047</v>
      </c>
      <c r="B14" s="435" t="s">
        <v>1048</v>
      </c>
      <c r="C14" s="426" t="s">
        <v>1049</v>
      </c>
      <c r="D14" s="427">
        <v>2.6370100000000001</v>
      </c>
      <c r="E14" s="428" t="s">
        <v>1192</v>
      </c>
    </row>
    <row r="15" spans="1:5" s="415" customFormat="1" ht="63">
      <c r="A15" s="434" t="s">
        <v>1050</v>
      </c>
      <c r="B15" s="425" t="s">
        <v>1051</v>
      </c>
      <c r="C15" s="436" t="s">
        <v>1052</v>
      </c>
      <c r="D15" s="437">
        <v>39.711489999999998</v>
      </c>
      <c r="E15" s="438" t="s">
        <v>617</v>
      </c>
    </row>
    <row r="16" spans="1:5" s="415" customFormat="1" ht="47.25">
      <c r="A16" s="434" t="s">
        <v>1053</v>
      </c>
      <c r="B16" s="425" t="s">
        <v>1054</v>
      </c>
      <c r="C16" s="436" t="s">
        <v>1055</v>
      </c>
      <c r="D16" s="437">
        <v>21.713999999999999</v>
      </c>
      <c r="E16" s="438" t="s">
        <v>617</v>
      </c>
    </row>
    <row r="17" spans="1:5" s="415" customFormat="1" ht="47.25">
      <c r="A17" s="434" t="s">
        <v>1056</v>
      </c>
      <c r="B17" s="425" t="s">
        <v>1057</v>
      </c>
      <c r="C17" s="436" t="s">
        <v>1058</v>
      </c>
      <c r="D17" s="437">
        <v>19.997330000000002</v>
      </c>
      <c r="E17" s="438" t="s">
        <v>1193</v>
      </c>
    </row>
    <row r="18" spans="1:5" s="415" customFormat="1" ht="78.75">
      <c r="A18" s="434" t="s">
        <v>1059</v>
      </c>
      <c r="B18" s="425" t="s">
        <v>1060</v>
      </c>
      <c r="C18" s="436" t="s">
        <v>1061</v>
      </c>
      <c r="D18" s="437">
        <v>1.41784</v>
      </c>
      <c r="E18" s="438" t="s">
        <v>1194</v>
      </c>
    </row>
    <row r="19" spans="1:5" s="415" customFormat="1" ht="78.75">
      <c r="A19" s="434" t="s">
        <v>1062</v>
      </c>
      <c r="B19" s="425" t="s">
        <v>1063</v>
      </c>
      <c r="C19" s="436" t="s">
        <v>1064</v>
      </c>
      <c r="D19" s="437">
        <v>5.9166100000000004</v>
      </c>
      <c r="E19" s="438" t="s">
        <v>1194</v>
      </c>
    </row>
    <row r="20" spans="1:5" s="415" customFormat="1" ht="63">
      <c r="A20" s="434" t="s">
        <v>1065</v>
      </c>
      <c r="B20" s="425" t="s">
        <v>1066</v>
      </c>
      <c r="C20" s="436" t="s">
        <v>1067</v>
      </c>
      <c r="D20" s="437">
        <v>30.713999999999999</v>
      </c>
      <c r="E20" s="438" t="s">
        <v>1195</v>
      </c>
    </row>
    <row r="21" spans="1:5" s="415" customFormat="1" ht="47.25">
      <c r="A21" s="434" t="s">
        <v>1068</v>
      </c>
      <c r="B21" s="425" t="s">
        <v>1069</v>
      </c>
      <c r="C21" s="436" t="s">
        <v>1070</v>
      </c>
      <c r="D21" s="437">
        <v>15.8856</v>
      </c>
      <c r="E21" s="438" t="s">
        <v>1196</v>
      </c>
    </row>
    <row r="22" spans="1:5" s="415" customFormat="1" ht="47.25">
      <c r="A22" s="434" t="s">
        <v>1071</v>
      </c>
      <c r="B22" s="425" t="s">
        <v>1072</v>
      </c>
      <c r="C22" s="436" t="s">
        <v>1073</v>
      </c>
      <c r="D22" s="437">
        <v>52.951999999999998</v>
      </c>
      <c r="E22" s="438" t="s">
        <v>1197</v>
      </c>
    </row>
    <row r="23" spans="1:5" s="415" customFormat="1" ht="63">
      <c r="A23" s="425" t="s">
        <v>1074</v>
      </c>
      <c r="B23" s="425" t="s">
        <v>1075</v>
      </c>
      <c r="C23" s="436" t="s">
        <v>1076</v>
      </c>
      <c r="D23" s="437">
        <v>12.22545</v>
      </c>
      <c r="E23" s="438" t="s">
        <v>1198</v>
      </c>
    </row>
    <row r="24" spans="1:5" s="415" customFormat="1" ht="78.75">
      <c r="A24" s="425" t="s">
        <v>1077</v>
      </c>
      <c r="B24" s="425" t="s">
        <v>1078</v>
      </c>
      <c r="C24" s="436" t="s">
        <v>1079</v>
      </c>
      <c r="D24" s="437">
        <v>39.71378</v>
      </c>
      <c r="E24" s="438" t="s">
        <v>617</v>
      </c>
    </row>
    <row r="25" spans="1:5" s="415" customFormat="1" ht="94.5">
      <c r="A25" s="425" t="s">
        <v>1041</v>
      </c>
      <c r="B25" s="425" t="s">
        <v>35</v>
      </c>
      <c r="C25" s="439" t="s">
        <v>1080</v>
      </c>
      <c r="D25" s="411">
        <v>139.32631000000001</v>
      </c>
      <c r="E25" s="440" t="s">
        <v>36</v>
      </c>
    </row>
    <row r="26" spans="1:5" s="415" customFormat="1" ht="78.75">
      <c r="A26" s="425" t="s">
        <v>1081</v>
      </c>
      <c r="B26" s="425" t="s">
        <v>1082</v>
      </c>
      <c r="C26" s="439" t="s">
        <v>1083</v>
      </c>
      <c r="D26" s="441">
        <v>50.985900000000001</v>
      </c>
      <c r="E26" s="440" t="s">
        <v>722</v>
      </c>
    </row>
    <row r="27" spans="1:5" s="415" customFormat="1" ht="78.75">
      <c r="A27" s="425" t="s">
        <v>1084</v>
      </c>
      <c r="B27" s="425" t="s">
        <v>1085</v>
      </c>
      <c r="C27" s="436" t="s">
        <v>1086</v>
      </c>
      <c r="D27" s="437">
        <v>39.699649999999998</v>
      </c>
      <c r="E27" s="438" t="s">
        <v>617</v>
      </c>
    </row>
    <row r="28" spans="1:5" s="415" customFormat="1" ht="78.75">
      <c r="A28" s="425" t="s">
        <v>1087</v>
      </c>
      <c r="B28" s="425" t="s">
        <v>1088</v>
      </c>
      <c r="C28" s="436" t="s">
        <v>1089</v>
      </c>
      <c r="D28" s="437">
        <f>59.98538+5.90669</f>
        <v>65.892070000000004</v>
      </c>
      <c r="E28" s="438" t="s">
        <v>1193</v>
      </c>
    </row>
    <row r="29" spans="1:5" s="415" customFormat="1" ht="78.75">
      <c r="A29" s="425" t="s">
        <v>1090</v>
      </c>
      <c r="B29" s="425" t="s">
        <v>1091</v>
      </c>
      <c r="C29" s="436" t="s">
        <v>1092</v>
      </c>
      <c r="D29" s="437">
        <v>27.151859999999999</v>
      </c>
      <c r="E29" s="438" t="s">
        <v>1193</v>
      </c>
    </row>
    <row r="30" spans="1:5" s="415" customFormat="1" ht="63">
      <c r="A30" s="425" t="s">
        <v>1093</v>
      </c>
      <c r="B30" s="425" t="s">
        <v>1094</v>
      </c>
      <c r="C30" s="436" t="s">
        <v>1095</v>
      </c>
      <c r="D30" s="437">
        <v>13.93614</v>
      </c>
      <c r="E30" s="438" t="s">
        <v>1199</v>
      </c>
    </row>
    <row r="31" spans="1:5" s="415" customFormat="1" ht="78.75">
      <c r="A31" s="425" t="s">
        <v>1096</v>
      </c>
      <c r="B31" s="425" t="s">
        <v>1097</v>
      </c>
      <c r="C31" s="439" t="s">
        <v>1098</v>
      </c>
      <c r="D31" s="437">
        <v>22.994019999999999</v>
      </c>
      <c r="E31" s="438" t="s">
        <v>1200</v>
      </c>
    </row>
    <row r="32" spans="1:5" s="415" customFormat="1" ht="94.5">
      <c r="A32" s="425" t="s">
        <v>1099</v>
      </c>
      <c r="B32" s="425" t="s">
        <v>1100</v>
      </c>
      <c r="C32" s="436" t="s">
        <v>1101</v>
      </c>
      <c r="D32" s="437">
        <v>10</v>
      </c>
      <c r="E32" s="438" t="s">
        <v>1201</v>
      </c>
    </row>
    <row r="33" spans="1:5" s="415" customFormat="1" ht="110.25">
      <c r="A33" s="425" t="s">
        <v>1102</v>
      </c>
      <c r="B33" s="425" t="s">
        <v>1103</v>
      </c>
      <c r="C33" s="436" t="s">
        <v>1104</v>
      </c>
      <c r="D33" s="437">
        <v>1.867</v>
      </c>
      <c r="E33" s="438" t="s">
        <v>1202</v>
      </c>
    </row>
    <row r="34" spans="1:5" s="415" customFormat="1" ht="47.25">
      <c r="A34" s="434" t="s">
        <v>2231</v>
      </c>
      <c r="B34" s="442" t="s">
        <v>1105</v>
      </c>
      <c r="C34" s="439" t="s">
        <v>1106</v>
      </c>
      <c r="D34" s="443">
        <v>23.978999999999999</v>
      </c>
      <c r="E34" s="440" t="s">
        <v>1203</v>
      </c>
    </row>
    <row r="35" spans="1:5" s="415" customFormat="1" ht="47.25">
      <c r="A35" s="444" t="s">
        <v>1107</v>
      </c>
      <c r="B35" s="434" t="s">
        <v>2232</v>
      </c>
      <c r="C35" s="439" t="s">
        <v>1108</v>
      </c>
      <c r="D35" s="445">
        <v>51.988430000000001</v>
      </c>
      <c r="E35" s="440" t="s">
        <v>1193</v>
      </c>
    </row>
    <row r="36" spans="1:5" s="415" customFormat="1" ht="63">
      <c r="A36" s="436" t="s">
        <v>2233</v>
      </c>
      <c r="B36" s="436" t="s">
        <v>1110</v>
      </c>
      <c r="C36" s="436" t="s">
        <v>1111</v>
      </c>
      <c r="D36" s="446">
        <v>15.404</v>
      </c>
      <c r="E36" s="438" t="s">
        <v>1203</v>
      </c>
    </row>
    <row r="37" spans="1:5" s="415" customFormat="1" ht="47.25">
      <c r="A37" s="434" t="s">
        <v>2234</v>
      </c>
      <c r="B37" s="436" t="s">
        <v>1112</v>
      </c>
      <c r="C37" s="436" t="s">
        <v>1113</v>
      </c>
      <c r="D37" s="437">
        <v>49.997</v>
      </c>
      <c r="E37" s="438" t="s">
        <v>1203</v>
      </c>
    </row>
    <row r="38" spans="1:5" s="415" customFormat="1" ht="63">
      <c r="A38" s="434" t="s">
        <v>2235</v>
      </c>
      <c r="B38" s="436" t="s">
        <v>1115</v>
      </c>
      <c r="C38" s="436" t="s">
        <v>1116</v>
      </c>
      <c r="D38" s="437">
        <v>5.5570000000000004</v>
      </c>
      <c r="E38" s="438" t="s">
        <v>1203</v>
      </c>
    </row>
    <row r="39" spans="1:5" s="415" customFormat="1" ht="47.25">
      <c r="A39" s="434" t="s">
        <v>2236</v>
      </c>
      <c r="B39" s="436" t="s">
        <v>1118</v>
      </c>
      <c r="C39" s="436" t="s">
        <v>1119</v>
      </c>
      <c r="D39" s="437">
        <v>14.050129999999999</v>
      </c>
      <c r="E39" s="438" t="s">
        <v>1200</v>
      </c>
    </row>
    <row r="40" spans="1:5" s="415" customFormat="1" ht="47.25">
      <c r="A40" s="434" t="s">
        <v>2237</v>
      </c>
      <c r="B40" s="436" t="s">
        <v>1120</v>
      </c>
      <c r="C40" s="436" t="s">
        <v>1121</v>
      </c>
      <c r="D40" s="437">
        <v>52.948309999999999</v>
      </c>
      <c r="E40" s="438" t="s">
        <v>617</v>
      </c>
    </row>
    <row r="41" spans="1:5" s="415" customFormat="1" ht="94.5">
      <c r="A41" s="434" t="s">
        <v>1122</v>
      </c>
      <c r="B41" s="436" t="s">
        <v>1123</v>
      </c>
      <c r="C41" s="439" t="s">
        <v>1124</v>
      </c>
      <c r="D41" s="437">
        <v>8</v>
      </c>
      <c r="E41" s="438" t="s">
        <v>1201</v>
      </c>
    </row>
    <row r="42" spans="1:5" s="415" customFormat="1" ht="47.25">
      <c r="A42" s="434" t="s">
        <v>1125</v>
      </c>
      <c r="B42" s="436" t="s">
        <v>1126</v>
      </c>
      <c r="C42" s="436" t="s">
        <v>1127</v>
      </c>
      <c r="D42" s="437">
        <v>23.995000000000001</v>
      </c>
      <c r="E42" s="438" t="s">
        <v>1203</v>
      </c>
    </row>
    <row r="43" spans="1:5" s="415" customFormat="1" ht="78.75">
      <c r="A43" s="434" t="s">
        <v>1128</v>
      </c>
      <c r="B43" s="444" t="s">
        <v>1129</v>
      </c>
      <c r="C43" s="436" t="s">
        <v>1130</v>
      </c>
      <c r="D43" s="437">
        <v>1.95374</v>
      </c>
      <c r="E43" s="438" t="s">
        <v>1194</v>
      </c>
    </row>
    <row r="44" spans="1:5" s="415" customFormat="1" ht="63">
      <c r="A44" s="434" t="s">
        <v>1131</v>
      </c>
      <c r="B44" s="444" t="s">
        <v>1132</v>
      </c>
      <c r="C44" s="436" t="s">
        <v>1133</v>
      </c>
      <c r="D44" s="437">
        <v>10.63372</v>
      </c>
      <c r="E44" s="438" t="s">
        <v>617</v>
      </c>
    </row>
    <row r="45" spans="1:5" s="415" customFormat="1" ht="78.75">
      <c r="A45" s="434" t="s">
        <v>1134</v>
      </c>
      <c r="B45" s="444" t="s">
        <v>1135</v>
      </c>
      <c r="C45" s="436" t="s">
        <v>1136</v>
      </c>
      <c r="D45" s="437">
        <v>1.9896100000000001</v>
      </c>
      <c r="E45" s="438" t="s">
        <v>1194</v>
      </c>
    </row>
    <row r="46" spans="1:5" s="415" customFormat="1" ht="78.75">
      <c r="A46" s="434" t="s">
        <v>1137</v>
      </c>
      <c r="B46" s="444" t="s">
        <v>1138</v>
      </c>
      <c r="C46" s="436" t="s">
        <v>1139</v>
      </c>
      <c r="D46" s="437">
        <v>2.0286300000000002</v>
      </c>
      <c r="E46" s="438" t="s">
        <v>1194</v>
      </c>
    </row>
    <row r="47" spans="1:5" s="415" customFormat="1" ht="78.75">
      <c r="A47" s="434" t="s">
        <v>1140</v>
      </c>
      <c r="B47" s="444" t="s">
        <v>1141</v>
      </c>
      <c r="C47" s="436" t="s">
        <v>1142</v>
      </c>
      <c r="D47" s="437">
        <v>2.0713900000000001</v>
      </c>
      <c r="E47" s="438" t="s">
        <v>1194</v>
      </c>
    </row>
    <row r="48" spans="1:5" s="415" customFormat="1" ht="78.75">
      <c r="A48" s="434" t="s">
        <v>1143</v>
      </c>
      <c r="B48" s="444" t="s">
        <v>1144</v>
      </c>
      <c r="C48" s="436" t="s">
        <v>1145</v>
      </c>
      <c r="D48" s="437">
        <v>4.1480800000000002</v>
      </c>
      <c r="E48" s="438" t="s">
        <v>1194</v>
      </c>
    </row>
    <row r="49" spans="1:6" s="415" customFormat="1" ht="78.75">
      <c r="A49" s="434" t="s">
        <v>1146</v>
      </c>
      <c r="B49" s="444" t="s">
        <v>1147</v>
      </c>
      <c r="C49" s="439" t="s">
        <v>1148</v>
      </c>
      <c r="D49" s="437">
        <v>4.1480800000000002</v>
      </c>
      <c r="E49" s="438" t="s">
        <v>1194</v>
      </c>
    </row>
    <row r="50" spans="1:6" s="415" customFormat="1" ht="63">
      <c r="A50" s="434" t="s">
        <v>1149</v>
      </c>
      <c r="B50" s="444" t="s">
        <v>1150</v>
      </c>
      <c r="C50" s="436" t="s">
        <v>1151</v>
      </c>
      <c r="D50" s="437">
        <v>11.914199999999999</v>
      </c>
      <c r="E50" s="438" t="s">
        <v>1204</v>
      </c>
    </row>
    <row r="51" spans="1:6" s="415" customFormat="1" ht="78.75">
      <c r="A51" s="425" t="s">
        <v>1152</v>
      </c>
      <c r="B51" s="425" t="s">
        <v>1153</v>
      </c>
      <c r="C51" s="436" t="s">
        <v>1154</v>
      </c>
      <c r="D51" s="437">
        <v>31.609000000000002</v>
      </c>
      <c r="E51" s="438" t="s">
        <v>1191</v>
      </c>
    </row>
    <row r="52" spans="1:6" s="415" customFormat="1" ht="78.75">
      <c r="A52" s="434" t="s">
        <v>1155</v>
      </c>
      <c r="B52" s="425" t="s">
        <v>33</v>
      </c>
      <c r="C52" s="436" t="s">
        <v>1156</v>
      </c>
      <c r="D52" s="437">
        <v>164.58929000000001</v>
      </c>
      <c r="E52" s="438" t="s">
        <v>1205</v>
      </c>
    </row>
    <row r="53" spans="1:6" s="415" customFormat="1" ht="94.5">
      <c r="A53" s="434" t="s">
        <v>1157</v>
      </c>
      <c r="B53" s="425" t="s">
        <v>1158</v>
      </c>
      <c r="C53" s="436" t="s">
        <v>1159</v>
      </c>
      <c r="D53" s="437">
        <v>50</v>
      </c>
      <c r="E53" s="438" t="s">
        <v>1206</v>
      </c>
    </row>
    <row r="54" spans="1:6" s="415" customFormat="1" ht="78.75">
      <c r="A54" s="434" t="s">
        <v>1160</v>
      </c>
      <c r="B54" s="425" t="s">
        <v>1161</v>
      </c>
      <c r="C54" s="436" t="s">
        <v>1162</v>
      </c>
      <c r="D54" s="437">
        <v>10.954660000000001</v>
      </c>
      <c r="E54" s="438" t="s">
        <v>617</v>
      </c>
    </row>
    <row r="55" spans="1:6" s="415" customFormat="1" ht="78.75">
      <c r="A55" s="434" t="s">
        <v>1163</v>
      </c>
      <c r="B55" s="425" t="s">
        <v>1085</v>
      </c>
      <c r="C55" s="436" t="s">
        <v>1164</v>
      </c>
      <c r="D55" s="437">
        <v>2.0721500000000002</v>
      </c>
      <c r="E55" s="438" t="s">
        <v>1194</v>
      </c>
    </row>
    <row r="56" spans="1:6" s="415" customFormat="1" ht="110.25">
      <c r="A56" s="434" t="s">
        <v>1165</v>
      </c>
      <c r="B56" s="425" t="s">
        <v>1166</v>
      </c>
      <c r="C56" s="436" t="s">
        <v>1167</v>
      </c>
      <c r="D56" s="437">
        <v>12.288</v>
      </c>
      <c r="E56" s="438" t="s">
        <v>1202</v>
      </c>
    </row>
    <row r="57" spans="1:6" s="415" customFormat="1" ht="110.25">
      <c r="A57" s="434" t="s">
        <v>1168</v>
      </c>
      <c r="B57" s="425" t="s">
        <v>1169</v>
      </c>
      <c r="C57" s="436" t="s">
        <v>1170</v>
      </c>
      <c r="D57" s="437">
        <v>3.556</v>
      </c>
      <c r="E57" s="438" t="s">
        <v>1202</v>
      </c>
    </row>
    <row r="58" spans="1:6" s="415" customFormat="1" ht="78.75">
      <c r="A58" s="434" t="s">
        <v>1171</v>
      </c>
      <c r="B58" s="425" t="s">
        <v>1172</v>
      </c>
      <c r="C58" s="436" t="s">
        <v>1173</v>
      </c>
      <c r="D58" s="437">
        <v>29</v>
      </c>
      <c r="E58" s="438" t="s">
        <v>1197</v>
      </c>
    </row>
    <row r="59" spans="1:6" s="415" customFormat="1" ht="94.5">
      <c r="A59" s="434" t="s">
        <v>1174</v>
      </c>
      <c r="B59" s="425" t="s">
        <v>1175</v>
      </c>
      <c r="C59" s="436" t="s">
        <v>1176</v>
      </c>
      <c r="D59" s="437">
        <v>22.65</v>
      </c>
      <c r="E59" s="438" t="s">
        <v>1201</v>
      </c>
    </row>
    <row r="60" spans="1:6" s="415" customFormat="1" ht="78.75">
      <c r="A60" s="434" t="s">
        <v>1177</v>
      </c>
      <c r="B60" s="425" t="s">
        <v>1178</v>
      </c>
      <c r="C60" s="436" t="s">
        <v>1179</v>
      </c>
      <c r="D60" s="437">
        <v>2.0713900000000001</v>
      </c>
      <c r="E60" s="438" t="s">
        <v>1194</v>
      </c>
    </row>
    <row r="61" spans="1:6" s="415" customFormat="1" ht="110.25">
      <c r="A61" s="434" t="s">
        <v>1180</v>
      </c>
      <c r="B61" s="425" t="s">
        <v>1078</v>
      </c>
      <c r="C61" s="436" t="s">
        <v>1181</v>
      </c>
      <c r="D61" s="437">
        <v>1.867</v>
      </c>
      <c r="E61" s="438" t="s">
        <v>1202</v>
      </c>
    </row>
    <row r="62" spans="1:6" s="415" customFormat="1" ht="94.5">
      <c r="A62" s="434" t="s">
        <v>1182</v>
      </c>
      <c r="B62" s="425" t="s">
        <v>1183</v>
      </c>
      <c r="C62" s="436" t="s">
        <v>1184</v>
      </c>
      <c r="D62" s="437">
        <v>58.082419999999999</v>
      </c>
      <c r="E62" s="438" t="s">
        <v>617</v>
      </c>
    </row>
    <row r="63" spans="1:6" s="415" customFormat="1" ht="78.75">
      <c r="A63" s="434" t="s">
        <v>1185</v>
      </c>
      <c r="B63" s="425" t="s">
        <v>1186</v>
      </c>
      <c r="C63" s="436" t="s">
        <v>1187</v>
      </c>
      <c r="D63" s="437">
        <v>19.856999999999999</v>
      </c>
      <c r="E63" s="438" t="s">
        <v>1207</v>
      </c>
    </row>
    <row r="64" spans="1:6" s="447" customFormat="1" ht="63">
      <c r="A64" s="434" t="s">
        <v>1188</v>
      </c>
      <c r="B64" s="413" t="s">
        <v>1189</v>
      </c>
      <c r="C64" s="436" t="s">
        <v>1190</v>
      </c>
      <c r="D64" s="437">
        <v>20.50423</v>
      </c>
      <c r="E64" s="438" t="s">
        <v>1208</v>
      </c>
      <c r="F64" s="415"/>
    </row>
    <row r="65" spans="1:6" s="447" customFormat="1" ht="110.25">
      <c r="A65" s="425" t="s">
        <v>2238</v>
      </c>
      <c r="B65" s="425" t="s">
        <v>2239</v>
      </c>
      <c r="C65" s="436" t="s">
        <v>2240</v>
      </c>
      <c r="D65" s="437">
        <v>11.212260000000001</v>
      </c>
      <c r="E65" s="438" t="s">
        <v>2241</v>
      </c>
      <c r="F65" s="415"/>
    </row>
    <row r="66" spans="1:6" s="447" customFormat="1" ht="63">
      <c r="A66" s="425" t="s">
        <v>1099</v>
      </c>
      <c r="B66" s="425" t="s">
        <v>1100</v>
      </c>
      <c r="C66" s="436" t="s">
        <v>2242</v>
      </c>
      <c r="D66" s="437">
        <v>21.097460000000002</v>
      </c>
      <c r="E66" s="438" t="s">
        <v>1200</v>
      </c>
      <c r="F66" s="415"/>
    </row>
    <row r="67" spans="1:6" s="447" customFormat="1" ht="94.5">
      <c r="A67" s="425" t="s">
        <v>2243</v>
      </c>
      <c r="B67" s="425" t="s">
        <v>2244</v>
      </c>
      <c r="C67" s="436" t="s">
        <v>2245</v>
      </c>
      <c r="D67" s="437">
        <v>30</v>
      </c>
      <c r="E67" s="438" t="s">
        <v>2241</v>
      </c>
      <c r="F67" s="415"/>
    </row>
    <row r="68" spans="1:6" s="447" customFormat="1" ht="63">
      <c r="A68" s="425" t="s">
        <v>2246</v>
      </c>
      <c r="B68" s="425" t="s">
        <v>2247</v>
      </c>
      <c r="C68" s="436" t="s">
        <v>2248</v>
      </c>
      <c r="D68" s="437">
        <v>38.664000000000001</v>
      </c>
      <c r="E68" s="438" t="s">
        <v>2249</v>
      </c>
      <c r="F68" s="415"/>
    </row>
    <row r="69" spans="1:6" s="447" customFormat="1" ht="94.5">
      <c r="A69" s="425" t="s">
        <v>1099</v>
      </c>
      <c r="B69" s="425" t="s">
        <v>1100</v>
      </c>
      <c r="C69" s="436" t="s">
        <v>2250</v>
      </c>
      <c r="D69" s="437">
        <v>5.2582500000000003</v>
      </c>
      <c r="E69" s="438" t="s">
        <v>1339</v>
      </c>
      <c r="F69" s="415"/>
    </row>
    <row r="70" spans="1:6" s="447" customFormat="1" ht="110.25">
      <c r="A70" s="425" t="s">
        <v>2246</v>
      </c>
      <c r="B70" s="425" t="s">
        <v>2247</v>
      </c>
      <c r="C70" s="436" t="s">
        <v>2251</v>
      </c>
      <c r="D70" s="437">
        <v>5.2582500000000003</v>
      </c>
      <c r="E70" s="438" t="s">
        <v>1339</v>
      </c>
      <c r="F70" s="415"/>
    </row>
    <row r="71" spans="1:6" s="447" customFormat="1" ht="78.75">
      <c r="A71" s="431" t="s">
        <v>1044</v>
      </c>
      <c r="B71" s="432" t="s">
        <v>1045</v>
      </c>
      <c r="C71" s="436" t="s">
        <v>2252</v>
      </c>
      <c r="D71" s="437">
        <v>5.2582500000000003</v>
      </c>
      <c r="E71" s="438" t="s">
        <v>1339</v>
      </c>
      <c r="F71" s="415"/>
    </row>
    <row r="72" spans="1:6" s="447" customFormat="1" ht="78.75">
      <c r="A72" s="434" t="s">
        <v>1146</v>
      </c>
      <c r="B72" s="444" t="s">
        <v>1147</v>
      </c>
      <c r="C72" s="436" t="s">
        <v>2253</v>
      </c>
      <c r="D72" s="437">
        <v>52.951970000000003</v>
      </c>
      <c r="E72" s="438" t="s">
        <v>617</v>
      </c>
      <c r="F72" s="415"/>
    </row>
    <row r="73" spans="1:6" s="447" customFormat="1" ht="63">
      <c r="A73" s="425" t="s">
        <v>1149</v>
      </c>
      <c r="B73" s="425" t="s">
        <v>1150</v>
      </c>
      <c r="C73" s="436" t="s">
        <v>2254</v>
      </c>
      <c r="D73" s="437">
        <f>11.9142+27.7998+9.846</f>
        <v>49.56</v>
      </c>
      <c r="E73" s="438" t="s">
        <v>2255</v>
      </c>
      <c r="F73" s="415"/>
    </row>
    <row r="74" spans="1:6" s="447" customFormat="1" ht="78.75">
      <c r="A74" s="434" t="s">
        <v>2256</v>
      </c>
      <c r="B74" s="444" t="s">
        <v>2257</v>
      </c>
      <c r="C74" s="436" t="s">
        <v>2258</v>
      </c>
      <c r="D74" s="437">
        <v>28.962779999999999</v>
      </c>
      <c r="E74" s="438" t="s">
        <v>617</v>
      </c>
      <c r="F74" s="415"/>
    </row>
    <row r="75" spans="1:6" s="447" customFormat="1" ht="63">
      <c r="A75" s="434" t="s">
        <v>2259</v>
      </c>
      <c r="B75" s="444" t="s">
        <v>2260</v>
      </c>
      <c r="C75" s="436" t="s">
        <v>2261</v>
      </c>
      <c r="D75" s="437">
        <v>9.8906799999999997</v>
      </c>
      <c r="E75" s="438" t="s">
        <v>617</v>
      </c>
      <c r="F75" s="415"/>
    </row>
    <row r="76" spans="1:6" s="447" customFormat="1" ht="94.5">
      <c r="A76" s="434" t="s">
        <v>1056</v>
      </c>
      <c r="B76" s="425" t="s">
        <v>1057</v>
      </c>
      <c r="C76" s="436" t="s">
        <v>2262</v>
      </c>
      <c r="D76" s="437">
        <f>42.25558+53.90108+44.69526</f>
        <v>140.85192000000001</v>
      </c>
      <c r="E76" s="438" t="s">
        <v>2263</v>
      </c>
      <c r="F76" s="415"/>
    </row>
    <row r="77" spans="1:6" s="447" customFormat="1" ht="63">
      <c r="A77" s="434" t="s">
        <v>1114</v>
      </c>
      <c r="B77" s="444" t="s">
        <v>1115</v>
      </c>
      <c r="C77" s="436" t="s">
        <v>2264</v>
      </c>
      <c r="D77" s="437">
        <v>21.690999999999999</v>
      </c>
      <c r="E77" s="438" t="s">
        <v>1203</v>
      </c>
      <c r="F77" s="415"/>
    </row>
    <row r="78" spans="1:6" s="447" customFormat="1" ht="78.75">
      <c r="A78" s="434" t="s">
        <v>2265</v>
      </c>
      <c r="B78" s="444" t="s">
        <v>2266</v>
      </c>
      <c r="C78" s="436" t="s">
        <v>2267</v>
      </c>
      <c r="D78" s="437">
        <v>3.6936</v>
      </c>
      <c r="E78" s="438" t="s">
        <v>2268</v>
      </c>
      <c r="F78" s="415"/>
    </row>
    <row r="79" spans="1:6" s="447" customFormat="1" ht="63">
      <c r="A79" s="434" t="s">
        <v>2269</v>
      </c>
      <c r="B79" s="444" t="s">
        <v>2270</v>
      </c>
      <c r="C79" s="436" t="s">
        <v>2271</v>
      </c>
      <c r="D79" s="437">
        <v>2.0739999999999998</v>
      </c>
      <c r="E79" s="438" t="s">
        <v>1194</v>
      </c>
      <c r="F79" s="415"/>
    </row>
    <row r="80" spans="1:6" s="447" customFormat="1" ht="47.25">
      <c r="A80" s="434" t="s">
        <v>2272</v>
      </c>
      <c r="B80" s="444" t="s">
        <v>2273</v>
      </c>
      <c r="C80" s="436" t="s">
        <v>2274</v>
      </c>
      <c r="D80" s="437">
        <v>32.977829999999997</v>
      </c>
      <c r="E80" s="438" t="s">
        <v>1193</v>
      </c>
      <c r="F80" s="415"/>
    </row>
    <row r="81" spans="1:6" s="447" customFormat="1" ht="47.25">
      <c r="A81" s="434" t="s">
        <v>2269</v>
      </c>
      <c r="B81" s="444" t="s">
        <v>2270</v>
      </c>
      <c r="C81" s="436" t="s">
        <v>2275</v>
      </c>
      <c r="D81" s="437">
        <v>19.952000000000002</v>
      </c>
      <c r="E81" s="438" t="s">
        <v>1203</v>
      </c>
      <c r="F81" s="415"/>
    </row>
    <row r="82" spans="1:6" s="447" customFormat="1" ht="47.25">
      <c r="A82" s="434" t="s">
        <v>2276</v>
      </c>
      <c r="B82" s="444" t="s">
        <v>2277</v>
      </c>
      <c r="C82" s="436" t="s">
        <v>2278</v>
      </c>
      <c r="D82" s="437">
        <v>52.951999999999998</v>
      </c>
      <c r="E82" s="438" t="s">
        <v>2279</v>
      </c>
      <c r="F82" s="415"/>
    </row>
    <row r="83" spans="1:6" s="447" customFormat="1" ht="47.25">
      <c r="A83" s="434" t="s">
        <v>2280</v>
      </c>
      <c r="B83" s="444" t="s">
        <v>2281</v>
      </c>
      <c r="C83" s="436" t="s">
        <v>2282</v>
      </c>
      <c r="D83" s="437">
        <v>64.738</v>
      </c>
      <c r="E83" s="438" t="s">
        <v>1197</v>
      </c>
      <c r="F83" s="415"/>
    </row>
    <row r="84" spans="1:6" s="447" customFormat="1" ht="94.5">
      <c r="A84" s="434" t="s">
        <v>2283</v>
      </c>
      <c r="B84" s="436" t="s">
        <v>2257</v>
      </c>
      <c r="C84" s="436" t="s">
        <v>2284</v>
      </c>
      <c r="D84" s="437">
        <v>17.183509999999998</v>
      </c>
      <c r="E84" s="438" t="s">
        <v>2285</v>
      </c>
      <c r="F84" s="415"/>
    </row>
    <row r="85" spans="1:6" s="447" customFormat="1" ht="94.5">
      <c r="A85" s="434" t="s">
        <v>1059</v>
      </c>
      <c r="B85" s="425" t="s">
        <v>1060</v>
      </c>
      <c r="C85" s="436" t="s">
        <v>2286</v>
      </c>
      <c r="D85" s="437">
        <v>5.2582500000000003</v>
      </c>
      <c r="E85" s="438" t="s">
        <v>1339</v>
      </c>
      <c r="F85" s="415"/>
    </row>
    <row r="86" spans="1:6" s="447" customFormat="1" ht="94.5">
      <c r="A86" s="434" t="s">
        <v>2287</v>
      </c>
      <c r="B86" s="444" t="s">
        <v>2288</v>
      </c>
      <c r="C86" s="436" t="s">
        <v>2289</v>
      </c>
      <c r="D86" s="437">
        <v>5.2582500000000003</v>
      </c>
      <c r="E86" s="438" t="s">
        <v>1339</v>
      </c>
      <c r="F86" s="415"/>
    </row>
    <row r="87" spans="1:6" s="447" customFormat="1" ht="94.5">
      <c r="A87" s="434" t="s">
        <v>2290</v>
      </c>
      <c r="B87" s="444" t="s">
        <v>2291</v>
      </c>
      <c r="C87" s="436" t="s">
        <v>2292</v>
      </c>
      <c r="D87" s="437">
        <v>5.2582500000000003</v>
      </c>
      <c r="E87" s="438" t="s">
        <v>1339</v>
      </c>
      <c r="F87" s="415"/>
    </row>
    <row r="88" spans="1:6" s="447" customFormat="1" ht="63">
      <c r="A88" s="425" t="s">
        <v>2293</v>
      </c>
      <c r="B88" s="425" t="s">
        <v>1129</v>
      </c>
      <c r="C88" s="436" t="s">
        <v>2294</v>
      </c>
      <c r="D88" s="437">
        <v>19.993310000000001</v>
      </c>
      <c r="E88" s="438" t="s">
        <v>1193</v>
      </c>
      <c r="F88" s="415"/>
    </row>
    <row r="89" spans="1:6" s="447" customFormat="1" ht="47.25">
      <c r="A89" s="425" t="s">
        <v>2295</v>
      </c>
      <c r="B89" s="425" t="s">
        <v>2296</v>
      </c>
      <c r="C89" s="436" t="s">
        <v>2297</v>
      </c>
      <c r="D89" s="437">
        <v>15.95748</v>
      </c>
      <c r="E89" s="438" t="s">
        <v>2298</v>
      </c>
      <c r="F89" s="415"/>
    </row>
    <row r="90" spans="1:6" s="447" customFormat="1" ht="78.75">
      <c r="A90" s="425" t="s">
        <v>2299</v>
      </c>
      <c r="B90" s="425" t="s">
        <v>2300</v>
      </c>
      <c r="C90" s="436" t="s">
        <v>2301</v>
      </c>
      <c r="D90" s="437">
        <v>7.9140699999999997</v>
      </c>
      <c r="E90" s="438" t="s">
        <v>1193</v>
      </c>
      <c r="F90" s="415"/>
    </row>
    <row r="91" spans="1:6" s="447" customFormat="1" ht="78.75">
      <c r="A91" s="425" t="s">
        <v>2299</v>
      </c>
      <c r="B91" s="425" t="s">
        <v>2300</v>
      </c>
      <c r="C91" s="436" t="s">
        <v>2302</v>
      </c>
      <c r="D91" s="437">
        <v>11.993259999999999</v>
      </c>
      <c r="E91" s="438" t="s">
        <v>617</v>
      </c>
      <c r="F91" s="415"/>
    </row>
    <row r="92" spans="1:6" s="447" customFormat="1" ht="63">
      <c r="A92" s="425" t="s">
        <v>2303</v>
      </c>
      <c r="B92" s="425" t="s">
        <v>2304</v>
      </c>
      <c r="C92" s="436" t="s">
        <v>2305</v>
      </c>
      <c r="D92" s="437">
        <v>36.69706</v>
      </c>
      <c r="E92" s="438" t="s">
        <v>617</v>
      </c>
      <c r="F92" s="415"/>
    </row>
    <row r="93" spans="1:6" s="447" customFormat="1" ht="78.75">
      <c r="A93" s="425" t="s">
        <v>2306</v>
      </c>
      <c r="B93" s="425" t="s">
        <v>2307</v>
      </c>
      <c r="C93" s="436" t="s">
        <v>2308</v>
      </c>
      <c r="D93" s="437">
        <v>29.98319</v>
      </c>
      <c r="E93" s="438" t="s">
        <v>1193</v>
      </c>
      <c r="F93" s="415"/>
    </row>
    <row r="94" spans="1:6" s="447" customFormat="1" ht="78.75">
      <c r="A94" s="425" t="s">
        <v>2309</v>
      </c>
      <c r="B94" s="425" t="s">
        <v>2310</v>
      </c>
      <c r="C94" s="436" t="s">
        <v>2311</v>
      </c>
      <c r="D94" s="437">
        <v>117.5359</v>
      </c>
      <c r="E94" s="438" t="s">
        <v>722</v>
      </c>
      <c r="F94" s="415"/>
    </row>
    <row r="95" spans="1:6" s="447" customFormat="1" ht="78.75">
      <c r="A95" s="425" t="s">
        <v>2312</v>
      </c>
      <c r="B95" s="425" t="s">
        <v>2313</v>
      </c>
      <c r="C95" s="436" t="s">
        <v>2314</v>
      </c>
      <c r="D95" s="437">
        <v>11</v>
      </c>
      <c r="E95" s="438" t="s">
        <v>2255</v>
      </c>
      <c r="F95" s="415"/>
    </row>
    <row r="96" spans="1:6" s="447" customFormat="1" ht="78.75">
      <c r="A96" s="425" t="s">
        <v>2315</v>
      </c>
      <c r="B96" s="425" t="s">
        <v>2316</v>
      </c>
      <c r="C96" s="436" t="s">
        <v>2317</v>
      </c>
      <c r="D96" s="437">
        <v>8.3000000000000007</v>
      </c>
      <c r="E96" s="438" t="s">
        <v>2255</v>
      </c>
      <c r="F96" s="415"/>
    </row>
    <row r="97" spans="1:6" s="447" customFormat="1" ht="78.75">
      <c r="A97" s="425" t="s">
        <v>2318</v>
      </c>
      <c r="B97" s="425" t="s">
        <v>1175</v>
      </c>
      <c r="C97" s="436" t="s">
        <v>2319</v>
      </c>
      <c r="D97" s="437">
        <f>47.39952+30.19428</f>
        <v>77.593800000000002</v>
      </c>
      <c r="E97" s="438" t="s">
        <v>2320</v>
      </c>
      <c r="F97" s="415"/>
    </row>
    <row r="98" spans="1:6" s="447" customFormat="1" ht="94.5">
      <c r="A98" s="425" t="s">
        <v>2321</v>
      </c>
      <c r="B98" s="425" t="s">
        <v>2322</v>
      </c>
      <c r="C98" s="436" t="s">
        <v>2323</v>
      </c>
      <c r="D98" s="437">
        <v>10.95768</v>
      </c>
      <c r="E98" s="438" t="s">
        <v>2324</v>
      </c>
      <c r="F98" s="415"/>
    </row>
    <row r="99" spans="1:6" s="447" customFormat="1" ht="78.75">
      <c r="A99" s="425" t="s">
        <v>2299</v>
      </c>
      <c r="B99" s="425" t="s">
        <v>2300</v>
      </c>
      <c r="C99" s="436" t="s">
        <v>2325</v>
      </c>
      <c r="D99" s="437">
        <v>27.99849</v>
      </c>
      <c r="E99" s="438" t="s">
        <v>1193</v>
      </c>
      <c r="F99" s="415"/>
    </row>
    <row r="100" spans="1:6" s="447" customFormat="1" ht="47.25">
      <c r="A100" s="425" t="s">
        <v>2326</v>
      </c>
      <c r="B100" s="425" t="s">
        <v>2327</v>
      </c>
      <c r="C100" s="436" t="s">
        <v>2328</v>
      </c>
      <c r="D100" s="437">
        <v>37.229779999999998</v>
      </c>
      <c r="E100" s="438" t="s">
        <v>617</v>
      </c>
      <c r="F100" s="415"/>
    </row>
    <row r="101" spans="1:6" s="447" customFormat="1" ht="78.75">
      <c r="A101" s="425" t="s">
        <v>1093</v>
      </c>
      <c r="B101" s="425" t="s">
        <v>1094</v>
      </c>
      <c r="C101" s="436" t="s">
        <v>2329</v>
      </c>
      <c r="D101" s="437">
        <f>5.25825+5.25825</f>
        <v>10.516500000000001</v>
      </c>
      <c r="E101" s="438" t="s">
        <v>1339</v>
      </c>
      <c r="F101" s="415"/>
    </row>
    <row r="102" spans="1:6" s="447" customFormat="1" ht="78.75">
      <c r="A102" s="425" t="s">
        <v>1226</v>
      </c>
      <c r="B102" s="425" t="s">
        <v>1227</v>
      </c>
      <c r="C102" s="436" t="s">
        <v>2330</v>
      </c>
      <c r="D102" s="437">
        <v>5.2582500000000003</v>
      </c>
      <c r="E102" s="438" t="s">
        <v>1339</v>
      </c>
      <c r="F102" s="415"/>
    </row>
    <row r="103" spans="1:6" s="447" customFormat="1" ht="78.75">
      <c r="A103" s="425" t="s">
        <v>2331</v>
      </c>
      <c r="B103" s="425" t="s">
        <v>2332</v>
      </c>
      <c r="C103" s="436" t="s">
        <v>2333</v>
      </c>
      <c r="D103" s="437">
        <v>9.0821799999999993</v>
      </c>
      <c r="E103" s="438" t="s">
        <v>1193</v>
      </c>
      <c r="F103" s="415"/>
    </row>
    <row r="104" spans="1:6" s="447" customFormat="1" ht="47.25">
      <c r="A104" s="425" t="s">
        <v>2334</v>
      </c>
      <c r="B104" s="425" t="s">
        <v>2335</v>
      </c>
      <c r="C104" s="436" t="s">
        <v>2336</v>
      </c>
      <c r="D104" s="437">
        <v>11.993259999999999</v>
      </c>
      <c r="E104" s="438" t="s">
        <v>617</v>
      </c>
      <c r="F104" s="415"/>
    </row>
    <row r="105" spans="1:6" s="447" customFormat="1" ht="78.75">
      <c r="A105" s="425" t="s">
        <v>1155</v>
      </c>
      <c r="B105" s="425" t="s">
        <v>33</v>
      </c>
      <c r="C105" s="436" t="s">
        <v>2337</v>
      </c>
      <c r="D105" s="437">
        <v>25.196000000000002</v>
      </c>
      <c r="E105" s="438" t="s">
        <v>1203</v>
      </c>
      <c r="F105" s="415"/>
    </row>
    <row r="106" spans="1:6" s="447" customFormat="1" ht="78.75">
      <c r="A106" s="425" t="s">
        <v>2338</v>
      </c>
      <c r="B106" s="425" t="s">
        <v>2339</v>
      </c>
      <c r="C106" s="436" t="s">
        <v>2340</v>
      </c>
      <c r="D106" s="437">
        <v>39.713999999999999</v>
      </c>
      <c r="E106" s="438" t="s">
        <v>2341</v>
      </c>
      <c r="F106" s="415"/>
    </row>
    <row r="107" spans="1:6" s="447" customFormat="1" ht="78.75">
      <c r="A107" s="425" t="s">
        <v>1041</v>
      </c>
      <c r="B107" s="425" t="s">
        <v>2342</v>
      </c>
      <c r="C107" s="436" t="s">
        <v>2343</v>
      </c>
      <c r="D107" s="437">
        <v>56.992849999999997</v>
      </c>
      <c r="E107" s="438" t="s">
        <v>1193</v>
      </c>
      <c r="F107" s="415"/>
    </row>
    <row r="108" spans="1:6" s="447" customFormat="1" ht="94.5">
      <c r="A108" s="425" t="s">
        <v>2344</v>
      </c>
      <c r="B108" s="425" t="s">
        <v>2345</v>
      </c>
      <c r="C108" s="436" t="s">
        <v>2346</v>
      </c>
      <c r="D108" s="437">
        <v>15.14898</v>
      </c>
      <c r="E108" s="438" t="s">
        <v>2347</v>
      </c>
      <c r="F108" s="415"/>
    </row>
    <row r="109" spans="1:6" s="447" customFormat="1" ht="94.5">
      <c r="A109" s="425" t="s">
        <v>1041</v>
      </c>
      <c r="B109" s="425" t="s">
        <v>2342</v>
      </c>
      <c r="C109" s="436" t="s">
        <v>2348</v>
      </c>
      <c r="D109" s="437">
        <v>29.952000000000002</v>
      </c>
      <c r="E109" s="438" t="s">
        <v>2349</v>
      </c>
      <c r="F109" s="415"/>
    </row>
    <row r="110" spans="1:6" s="447" customFormat="1" ht="63">
      <c r="A110" s="444" t="s">
        <v>2350</v>
      </c>
      <c r="B110" s="425" t="s">
        <v>2351</v>
      </c>
      <c r="C110" s="436" t="s">
        <v>2352</v>
      </c>
      <c r="D110" s="437">
        <v>11.993</v>
      </c>
      <c r="E110" s="440" t="s">
        <v>617</v>
      </c>
      <c r="F110" s="415"/>
    </row>
    <row r="111" spans="1:6" s="447" customFormat="1" ht="63">
      <c r="A111" s="425" t="s">
        <v>1102</v>
      </c>
      <c r="B111" s="425" t="s">
        <v>1103</v>
      </c>
      <c r="C111" s="436" t="s">
        <v>2353</v>
      </c>
      <c r="D111" s="437">
        <v>15</v>
      </c>
      <c r="E111" s="440" t="s">
        <v>2354</v>
      </c>
      <c r="F111" s="415"/>
    </row>
    <row r="112" spans="1:6" s="447" customFormat="1" ht="94.5">
      <c r="A112" s="434" t="s">
        <v>2290</v>
      </c>
      <c r="B112" s="444" t="s">
        <v>2291</v>
      </c>
      <c r="C112" s="436" t="s">
        <v>2355</v>
      </c>
      <c r="D112" s="437">
        <v>7.8002399999999996</v>
      </c>
      <c r="E112" s="440" t="s">
        <v>2356</v>
      </c>
      <c r="F112" s="415"/>
    </row>
    <row r="113" spans="1:6" s="447" customFormat="1" ht="94.5">
      <c r="A113" s="434" t="s">
        <v>1059</v>
      </c>
      <c r="B113" s="425" t="s">
        <v>1060</v>
      </c>
      <c r="C113" s="436" t="s">
        <v>2357</v>
      </c>
      <c r="D113" s="437">
        <v>7.8002399999999996</v>
      </c>
      <c r="E113" s="440" t="s">
        <v>2356</v>
      </c>
      <c r="F113" s="415"/>
    </row>
    <row r="114" spans="1:6" s="447" customFormat="1" ht="94.5">
      <c r="A114" s="434" t="s">
        <v>2283</v>
      </c>
      <c r="B114" s="444" t="s">
        <v>2257</v>
      </c>
      <c r="C114" s="436" t="s">
        <v>2358</v>
      </c>
      <c r="D114" s="437">
        <v>7.8002399999999996</v>
      </c>
      <c r="E114" s="440" t="s">
        <v>2356</v>
      </c>
      <c r="F114" s="415"/>
    </row>
    <row r="115" spans="1:6" s="447" customFormat="1" ht="63">
      <c r="A115" s="434" t="s">
        <v>2359</v>
      </c>
      <c r="B115" s="444" t="s">
        <v>2360</v>
      </c>
      <c r="C115" s="436" t="s">
        <v>2361</v>
      </c>
      <c r="D115" s="437">
        <v>11.993259999999999</v>
      </c>
      <c r="E115" s="440" t="s">
        <v>617</v>
      </c>
      <c r="F115" s="415"/>
    </row>
    <row r="116" spans="1:6" s="447" customFormat="1" ht="78.75">
      <c r="A116" s="434" t="s">
        <v>2362</v>
      </c>
      <c r="B116" s="425" t="s">
        <v>2363</v>
      </c>
      <c r="C116" s="436" t="s">
        <v>2364</v>
      </c>
      <c r="D116" s="437">
        <v>39.713999999999999</v>
      </c>
      <c r="E116" s="440" t="s">
        <v>2354</v>
      </c>
      <c r="F116" s="415"/>
    </row>
    <row r="117" spans="1:6" s="447" customFormat="1" ht="47.25">
      <c r="A117" s="444" t="s">
        <v>2365</v>
      </c>
      <c r="B117" s="434" t="s">
        <v>2366</v>
      </c>
      <c r="C117" s="436" t="s">
        <v>2367</v>
      </c>
      <c r="D117" s="437">
        <v>44.998930000000001</v>
      </c>
      <c r="E117" s="440" t="s">
        <v>617</v>
      </c>
      <c r="F117" s="415"/>
    </row>
    <row r="118" spans="1:6" s="447" customFormat="1" ht="94.5">
      <c r="A118" s="434" t="s">
        <v>2368</v>
      </c>
      <c r="B118" s="444" t="s">
        <v>2369</v>
      </c>
      <c r="C118" s="436" t="s">
        <v>2370</v>
      </c>
      <c r="D118" s="437">
        <v>7.4</v>
      </c>
      <c r="E118" s="440" t="s">
        <v>1193</v>
      </c>
      <c r="F118" s="415"/>
    </row>
    <row r="119" spans="1:6" s="447" customFormat="1" ht="47.25">
      <c r="A119" s="434" t="s">
        <v>1143</v>
      </c>
      <c r="B119" s="444" t="s">
        <v>1144</v>
      </c>
      <c r="C119" s="436" t="s">
        <v>2371</v>
      </c>
      <c r="D119" s="437">
        <v>20.2974</v>
      </c>
      <c r="E119" s="440" t="s">
        <v>1200</v>
      </c>
      <c r="F119" s="415"/>
    </row>
    <row r="120" spans="1:6" s="447" customFormat="1" ht="110.25">
      <c r="A120" s="434" t="s">
        <v>2259</v>
      </c>
      <c r="B120" s="444" t="s">
        <v>2260</v>
      </c>
      <c r="C120" s="436" t="s">
        <v>2372</v>
      </c>
      <c r="D120" s="437">
        <v>7.8002399999999996</v>
      </c>
      <c r="E120" s="440" t="s">
        <v>2356</v>
      </c>
      <c r="F120" s="415"/>
    </row>
    <row r="121" spans="1:6" s="447" customFormat="1" ht="110.25">
      <c r="A121" s="434" t="s">
        <v>2265</v>
      </c>
      <c r="B121" s="444" t="s">
        <v>2266</v>
      </c>
      <c r="C121" s="436" t="s">
        <v>2373</v>
      </c>
      <c r="D121" s="437">
        <v>7.8002399999999996</v>
      </c>
      <c r="E121" s="440" t="s">
        <v>2356</v>
      </c>
      <c r="F121" s="415"/>
    </row>
    <row r="122" spans="1:6" s="447" customFormat="1" ht="47.25">
      <c r="A122" s="434" t="s">
        <v>1137</v>
      </c>
      <c r="B122" s="444" t="s">
        <v>1138</v>
      </c>
      <c r="C122" s="436" t="s">
        <v>2374</v>
      </c>
      <c r="D122" s="437">
        <v>29.994289999999999</v>
      </c>
      <c r="E122" s="440" t="s">
        <v>2375</v>
      </c>
      <c r="F122" s="415"/>
    </row>
    <row r="123" spans="1:6" s="447" customFormat="1" ht="94.5">
      <c r="A123" s="434" t="s">
        <v>2376</v>
      </c>
      <c r="B123" s="444" t="s">
        <v>2377</v>
      </c>
      <c r="C123" s="436" t="s">
        <v>2378</v>
      </c>
      <c r="D123" s="437">
        <v>7.8002399999999996</v>
      </c>
      <c r="E123" s="440" t="s">
        <v>2356</v>
      </c>
      <c r="F123" s="415"/>
    </row>
    <row r="124" spans="1:6" s="447" customFormat="1" ht="94.5">
      <c r="A124" s="434" t="s">
        <v>2362</v>
      </c>
      <c r="B124" s="425" t="s">
        <v>2363</v>
      </c>
      <c r="C124" s="436" t="s">
        <v>2379</v>
      </c>
      <c r="D124" s="437">
        <v>7.8002399999999996</v>
      </c>
      <c r="E124" s="440" t="s">
        <v>2356</v>
      </c>
      <c r="F124" s="415"/>
    </row>
    <row r="125" spans="1:6" s="447" customFormat="1" ht="94.5">
      <c r="A125" s="434" t="s">
        <v>2272</v>
      </c>
      <c r="B125" s="444" t="s">
        <v>2273</v>
      </c>
      <c r="C125" s="436" t="s">
        <v>2380</v>
      </c>
      <c r="D125" s="437">
        <v>7.8002399999999996</v>
      </c>
      <c r="E125" s="440" t="s">
        <v>2356</v>
      </c>
      <c r="F125" s="415"/>
    </row>
    <row r="126" spans="1:6" s="447" customFormat="1" ht="94.5">
      <c r="A126" s="444" t="s">
        <v>2365</v>
      </c>
      <c r="B126" s="434" t="s">
        <v>2366</v>
      </c>
      <c r="C126" s="436" t="s">
        <v>2381</v>
      </c>
      <c r="D126" s="437">
        <v>7.8002399999999996</v>
      </c>
      <c r="E126" s="440" t="s">
        <v>2356</v>
      </c>
      <c r="F126" s="415"/>
    </row>
    <row r="127" spans="1:6" s="447" customFormat="1" ht="94.5">
      <c r="A127" s="444" t="s">
        <v>2382</v>
      </c>
      <c r="B127" s="434" t="s">
        <v>2383</v>
      </c>
      <c r="C127" s="436" t="s">
        <v>2384</v>
      </c>
      <c r="D127" s="437">
        <v>7.8002399999999996</v>
      </c>
      <c r="E127" s="440" t="s">
        <v>2356</v>
      </c>
      <c r="F127" s="415"/>
    </row>
    <row r="128" spans="1:6" s="447" customFormat="1" ht="47.25">
      <c r="A128" s="444" t="s">
        <v>2385</v>
      </c>
      <c r="B128" s="434" t="s">
        <v>2386</v>
      </c>
      <c r="C128" s="436" t="s">
        <v>2387</v>
      </c>
      <c r="D128" s="437">
        <v>15.50065</v>
      </c>
      <c r="E128" s="440" t="s">
        <v>617</v>
      </c>
      <c r="F128" s="415"/>
    </row>
    <row r="129" spans="1:6" s="447" customFormat="1" ht="94.5">
      <c r="A129" s="434" t="s">
        <v>1117</v>
      </c>
      <c r="B129" s="444" t="s">
        <v>1118</v>
      </c>
      <c r="C129" s="436" t="s">
        <v>2388</v>
      </c>
      <c r="D129" s="437">
        <v>7.8002399999999996</v>
      </c>
      <c r="E129" s="440" t="s">
        <v>2356</v>
      </c>
      <c r="F129" s="415"/>
    </row>
    <row r="130" spans="1:6" s="447" customFormat="1" ht="63">
      <c r="A130" s="436" t="s">
        <v>1109</v>
      </c>
      <c r="B130" s="444" t="s">
        <v>1110</v>
      </c>
      <c r="C130" s="436" t="s">
        <v>2389</v>
      </c>
      <c r="D130" s="437">
        <v>17.547999999999998</v>
      </c>
      <c r="E130" s="440" t="s">
        <v>1203</v>
      </c>
      <c r="F130" s="415"/>
    </row>
    <row r="131" spans="1:6" s="447" customFormat="1" ht="47.25">
      <c r="A131" s="434" t="s">
        <v>2265</v>
      </c>
      <c r="B131" s="444" t="s">
        <v>2266</v>
      </c>
      <c r="C131" s="436" t="s">
        <v>2390</v>
      </c>
      <c r="D131" s="437">
        <v>3.355</v>
      </c>
      <c r="E131" s="440" t="s">
        <v>1203</v>
      </c>
      <c r="F131" s="415"/>
    </row>
    <row r="132" spans="1:6" s="447" customFormat="1" ht="47.25">
      <c r="A132" s="434" t="s">
        <v>2265</v>
      </c>
      <c r="B132" s="444" t="s">
        <v>2266</v>
      </c>
      <c r="C132" s="436" t="s">
        <v>2391</v>
      </c>
      <c r="D132" s="437">
        <v>22.544</v>
      </c>
      <c r="E132" s="440" t="s">
        <v>1203</v>
      </c>
      <c r="F132" s="415"/>
    </row>
    <row r="133" spans="1:6" s="447" customFormat="1" ht="47.25">
      <c r="A133" s="434" t="s">
        <v>2272</v>
      </c>
      <c r="B133" s="444" t="s">
        <v>2273</v>
      </c>
      <c r="C133" s="436" t="s">
        <v>2392</v>
      </c>
      <c r="D133" s="437">
        <v>27.92952</v>
      </c>
      <c r="E133" s="440" t="s">
        <v>1193</v>
      </c>
      <c r="F133" s="415"/>
    </row>
    <row r="134" spans="1:6" s="447" customFormat="1" ht="63">
      <c r="A134" s="434" t="s">
        <v>1062</v>
      </c>
      <c r="B134" s="425" t="s">
        <v>2393</v>
      </c>
      <c r="C134" s="436" t="s">
        <v>2394</v>
      </c>
      <c r="D134" s="437">
        <v>34.47</v>
      </c>
      <c r="E134" s="440" t="s">
        <v>2145</v>
      </c>
      <c r="F134" s="415"/>
    </row>
    <row r="135" spans="1:6" s="447" customFormat="1" ht="110.25">
      <c r="A135" s="444" t="s">
        <v>2395</v>
      </c>
      <c r="B135" s="434" t="s">
        <v>2396</v>
      </c>
      <c r="C135" s="436" t="s">
        <v>2397</v>
      </c>
      <c r="D135" s="437">
        <v>5.11571</v>
      </c>
      <c r="E135" s="440" t="s">
        <v>1192</v>
      </c>
      <c r="F135" s="415"/>
    </row>
    <row r="136" spans="1:6" s="447" customFormat="1" ht="110.25">
      <c r="A136" s="444" t="s">
        <v>2398</v>
      </c>
      <c r="B136" s="434" t="s">
        <v>2399</v>
      </c>
      <c r="C136" s="436" t="s">
        <v>2400</v>
      </c>
      <c r="D136" s="437">
        <v>8.7194400000000005</v>
      </c>
      <c r="E136" s="440" t="s">
        <v>1192</v>
      </c>
      <c r="F136" s="415"/>
    </row>
    <row r="137" spans="1:6" s="447" customFormat="1" ht="110.25">
      <c r="A137" s="434" t="s">
        <v>1117</v>
      </c>
      <c r="B137" s="444" t="s">
        <v>1118</v>
      </c>
      <c r="C137" s="436" t="s">
        <v>2401</v>
      </c>
      <c r="D137" s="437">
        <v>4.3597099999999998</v>
      </c>
      <c r="E137" s="440" t="s">
        <v>1192</v>
      </c>
      <c r="F137" s="415"/>
    </row>
    <row r="138" spans="1:6" s="447" customFormat="1" ht="110.25">
      <c r="A138" s="434" t="s">
        <v>1053</v>
      </c>
      <c r="B138" s="425" t="s">
        <v>1054</v>
      </c>
      <c r="C138" s="436" t="s">
        <v>2402</v>
      </c>
      <c r="D138" s="437">
        <v>12.36744</v>
      </c>
      <c r="E138" s="440" t="s">
        <v>1192</v>
      </c>
      <c r="F138" s="415"/>
    </row>
    <row r="139" spans="1:6" s="447" customFormat="1" ht="47.25">
      <c r="A139" s="444" t="s">
        <v>2382</v>
      </c>
      <c r="B139" s="434" t="s">
        <v>2383</v>
      </c>
      <c r="C139" s="436" t="s">
        <v>2403</v>
      </c>
      <c r="D139" s="437">
        <v>124.19199999999999</v>
      </c>
      <c r="E139" s="440" t="s">
        <v>2404</v>
      </c>
      <c r="F139" s="415"/>
    </row>
    <row r="140" spans="1:6" s="447" customFormat="1" ht="47.25">
      <c r="A140" s="444" t="s">
        <v>2382</v>
      </c>
      <c r="B140" s="434" t="s">
        <v>2383</v>
      </c>
      <c r="C140" s="436" t="s">
        <v>2405</v>
      </c>
      <c r="D140" s="437">
        <v>66.19</v>
      </c>
      <c r="E140" s="440" t="s">
        <v>2404</v>
      </c>
      <c r="F140" s="415"/>
    </row>
    <row r="141" spans="1:6" s="447" customFormat="1" ht="110.25">
      <c r="A141" s="425" t="s">
        <v>2293</v>
      </c>
      <c r="B141" s="425" t="s">
        <v>1129</v>
      </c>
      <c r="C141" s="436" t="s">
        <v>2406</v>
      </c>
      <c r="D141" s="437">
        <v>6.3755100000000002</v>
      </c>
      <c r="E141" s="440" t="s">
        <v>1192</v>
      </c>
      <c r="F141" s="415"/>
    </row>
    <row r="142" spans="1:6" s="447" customFormat="1" ht="63">
      <c r="A142" s="434" t="s">
        <v>1143</v>
      </c>
      <c r="B142" s="444" t="s">
        <v>1144</v>
      </c>
      <c r="C142" s="436" t="s">
        <v>2407</v>
      </c>
      <c r="D142" s="437">
        <v>27.575959999999998</v>
      </c>
      <c r="E142" s="440" t="s">
        <v>1200</v>
      </c>
      <c r="F142" s="415"/>
    </row>
    <row r="143" spans="1:6" s="447" customFormat="1" ht="63">
      <c r="A143" s="434" t="s">
        <v>2359</v>
      </c>
      <c r="B143" s="444" t="s">
        <v>2360</v>
      </c>
      <c r="C143" s="436" t="s">
        <v>2408</v>
      </c>
      <c r="D143" s="437">
        <v>59.564309999999999</v>
      </c>
      <c r="E143" s="440" t="s">
        <v>2298</v>
      </c>
      <c r="F143" s="415"/>
    </row>
    <row r="144" spans="1:6" s="447" customFormat="1" ht="78.75">
      <c r="A144" s="425" t="s">
        <v>2409</v>
      </c>
      <c r="B144" s="425" t="s">
        <v>2410</v>
      </c>
      <c r="C144" s="436" t="s">
        <v>2411</v>
      </c>
      <c r="D144" s="437">
        <v>38.109679999999997</v>
      </c>
      <c r="E144" s="440" t="s">
        <v>1200</v>
      </c>
      <c r="F144" s="415"/>
    </row>
    <row r="145" spans="1:6" s="447" customFormat="1" ht="94.5">
      <c r="A145" s="425" t="s">
        <v>2412</v>
      </c>
      <c r="B145" s="425" t="s">
        <v>2413</v>
      </c>
      <c r="C145" s="436" t="s">
        <v>2414</v>
      </c>
      <c r="D145" s="437">
        <v>3.7</v>
      </c>
      <c r="E145" s="440" t="s">
        <v>1193</v>
      </c>
      <c r="F145" s="415"/>
    </row>
    <row r="146" spans="1:6" s="447" customFormat="1" ht="78.75">
      <c r="A146" s="434" t="s">
        <v>1160</v>
      </c>
      <c r="B146" s="425" t="s">
        <v>1161</v>
      </c>
      <c r="C146" s="436" t="s">
        <v>2415</v>
      </c>
      <c r="D146" s="437">
        <v>16.995550000000001</v>
      </c>
      <c r="E146" s="440" t="s">
        <v>617</v>
      </c>
      <c r="F146" s="415"/>
    </row>
    <row r="147" spans="1:6" s="447" customFormat="1" ht="78.75">
      <c r="A147" s="425" t="s">
        <v>2416</v>
      </c>
      <c r="B147" s="425" t="s">
        <v>2417</v>
      </c>
      <c r="C147" s="436" t="s">
        <v>2418</v>
      </c>
      <c r="D147" s="437">
        <v>66.188999999999993</v>
      </c>
      <c r="E147" s="440" t="s">
        <v>2419</v>
      </c>
      <c r="F147" s="415"/>
    </row>
    <row r="148" spans="1:6" s="447" customFormat="1" ht="78.75">
      <c r="A148" s="425" t="s">
        <v>2420</v>
      </c>
      <c r="B148" s="425" t="s">
        <v>2421</v>
      </c>
      <c r="C148" s="436" t="s">
        <v>2422</v>
      </c>
      <c r="D148" s="437">
        <v>16.452999999999999</v>
      </c>
      <c r="E148" s="440" t="s">
        <v>2423</v>
      </c>
      <c r="F148" s="415"/>
    </row>
    <row r="149" spans="1:6" s="447" customFormat="1" ht="94.5">
      <c r="A149" s="425" t="s">
        <v>1219</v>
      </c>
      <c r="B149" s="425" t="s">
        <v>1220</v>
      </c>
      <c r="C149" s="436" t="s">
        <v>2424</v>
      </c>
      <c r="D149" s="437">
        <v>3.7</v>
      </c>
      <c r="E149" s="440" t="s">
        <v>1193</v>
      </c>
      <c r="F149" s="415"/>
    </row>
    <row r="150" spans="1:6" s="447" customFormat="1" ht="94.5">
      <c r="A150" s="425" t="s">
        <v>1219</v>
      </c>
      <c r="B150" s="425" t="s">
        <v>1220</v>
      </c>
      <c r="C150" s="436" t="s">
        <v>2425</v>
      </c>
      <c r="D150" s="437">
        <v>7.8002399999999996</v>
      </c>
      <c r="E150" s="440" t="s">
        <v>2356</v>
      </c>
      <c r="F150" s="415"/>
    </row>
    <row r="151" spans="1:6" s="447" customFormat="1" ht="94.5">
      <c r="A151" s="425" t="s">
        <v>2306</v>
      </c>
      <c r="B151" s="425" t="s">
        <v>2307</v>
      </c>
      <c r="C151" s="436" t="s">
        <v>2426</v>
      </c>
      <c r="D151" s="437">
        <v>7.8002399999999996</v>
      </c>
      <c r="E151" s="440" t="s">
        <v>2356</v>
      </c>
      <c r="F151" s="415"/>
    </row>
    <row r="152" spans="1:6" s="447" customFormat="1" ht="94.5">
      <c r="A152" s="425" t="s">
        <v>2306</v>
      </c>
      <c r="B152" s="425" t="s">
        <v>2307</v>
      </c>
      <c r="C152" s="436" t="s">
        <v>2427</v>
      </c>
      <c r="D152" s="437">
        <v>7.8002399999999996</v>
      </c>
      <c r="E152" s="440" t="s">
        <v>2356</v>
      </c>
      <c r="F152" s="415"/>
    </row>
    <row r="153" spans="1:6" s="447" customFormat="1" ht="78.75">
      <c r="A153" s="425" t="s">
        <v>2428</v>
      </c>
      <c r="B153" s="425" t="s">
        <v>2429</v>
      </c>
      <c r="C153" s="436" t="s">
        <v>2430</v>
      </c>
      <c r="D153" s="437">
        <v>48.19</v>
      </c>
      <c r="E153" s="440" t="s">
        <v>2431</v>
      </c>
      <c r="F153" s="415"/>
    </row>
    <row r="154" spans="1:6" s="447" customFormat="1" ht="94.5">
      <c r="A154" s="425" t="s">
        <v>2428</v>
      </c>
      <c r="B154" s="425" t="s">
        <v>2429</v>
      </c>
      <c r="C154" s="436" t="s">
        <v>2432</v>
      </c>
      <c r="D154" s="437">
        <v>7.8002399999999996</v>
      </c>
      <c r="E154" s="440" t="s">
        <v>2356</v>
      </c>
      <c r="F154" s="415"/>
    </row>
    <row r="155" spans="1:6" s="447" customFormat="1" ht="78.75">
      <c r="A155" s="425" t="s">
        <v>2331</v>
      </c>
      <c r="B155" s="425" t="s">
        <v>2332</v>
      </c>
      <c r="C155" s="436" t="s">
        <v>2433</v>
      </c>
      <c r="D155" s="437">
        <v>22.99691</v>
      </c>
      <c r="E155" s="440" t="s">
        <v>1193</v>
      </c>
      <c r="F155" s="415"/>
    </row>
    <row r="156" spans="1:6" s="447" customFormat="1" ht="78.75">
      <c r="A156" s="425" t="s">
        <v>2434</v>
      </c>
      <c r="B156" s="425" t="s">
        <v>2435</v>
      </c>
      <c r="C156" s="436" t="s">
        <v>2436</v>
      </c>
      <c r="D156" s="437">
        <v>24.94435</v>
      </c>
      <c r="E156" s="440" t="s">
        <v>617</v>
      </c>
      <c r="F156" s="415"/>
    </row>
    <row r="157" spans="1:6" s="447" customFormat="1" ht="78.75">
      <c r="A157" s="434" t="s">
        <v>1163</v>
      </c>
      <c r="B157" s="425" t="s">
        <v>1085</v>
      </c>
      <c r="C157" s="436" t="s">
        <v>2437</v>
      </c>
      <c r="D157" s="437">
        <v>187.48772</v>
      </c>
      <c r="E157" s="440" t="s">
        <v>1193</v>
      </c>
      <c r="F157" s="415"/>
    </row>
    <row r="158" spans="1:6" s="447" customFormat="1" ht="47.25">
      <c r="A158" s="425" t="s">
        <v>2438</v>
      </c>
      <c r="B158" s="425" t="s">
        <v>2335</v>
      </c>
      <c r="C158" s="436" t="s">
        <v>2439</v>
      </c>
      <c r="D158" s="437">
        <v>34.953000000000003</v>
      </c>
      <c r="E158" s="440" t="s">
        <v>1203</v>
      </c>
      <c r="F158" s="415"/>
    </row>
    <row r="159" spans="1:6" s="447" customFormat="1" ht="78.75">
      <c r="A159" s="425" t="s">
        <v>1152</v>
      </c>
      <c r="B159" s="425" t="s">
        <v>1153</v>
      </c>
      <c r="C159" s="436" t="s">
        <v>2440</v>
      </c>
      <c r="D159" s="437">
        <v>26.179780000000001</v>
      </c>
      <c r="E159" s="440" t="s">
        <v>2298</v>
      </c>
      <c r="F159" s="415"/>
    </row>
    <row r="160" spans="1:6" s="447" customFormat="1" ht="63">
      <c r="A160" s="425" t="s">
        <v>2441</v>
      </c>
      <c r="B160" s="425" t="s">
        <v>2442</v>
      </c>
      <c r="C160" s="436" t="s">
        <v>2443</v>
      </c>
      <c r="D160" s="437">
        <v>18.017209999999999</v>
      </c>
      <c r="E160" s="440" t="s">
        <v>1193</v>
      </c>
      <c r="F160" s="415"/>
    </row>
    <row r="161" spans="1:6" s="447" customFormat="1" ht="78.75">
      <c r="A161" s="425" t="s">
        <v>1042</v>
      </c>
      <c r="B161" s="425" t="s">
        <v>37</v>
      </c>
      <c r="C161" s="436" t="s">
        <v>2444</v>
      </c>
      <c r="D161" s="437">
        <v>26.597999999999999</v>
      </c>
      <c r="E161" s="438" t="s">
        <v>1197</v>
      </c>
      <c r="F161" s="415"/>
    </row>
    <row r="162" spans="1:6" s="447" customFormat="1" ht="110.25">
      <c r="A162" s="425" t="s">
        <v>2312</v>
      </c>
      <c r="B162" s="425" t="s">
        <v>2313</v>
      </c>
      <c r="C162" s="436" t="s">
        <v>2445</v>
      </c>
      <c r="D162" s="437">
        <v>6.17171</v>
      </c>
      <c r="E162" s="440" t="s">
        <v>1192</v>
      </c>
      <c r="F162" s="415"/>
    </row>
    <row r="163" spans="1:6" s="447" customFormat="1" ht="173.25">
      <c r="A163" s="425" t="s">
        <v>2344</v>
      </c>
      <c r="B163" s="425" t="s">
        <v>2345</v>
      </c>
      <c r="C163" s="448" t="s">
        <v>2446</v>
      </c>
      <c r="D163" s="437">
        <f>26.46462+62.70314</f>
        <v>89.167760000000001</v>
      </c>
      <c r="E163" s="440" t="s">
        <v>2447</v>
      </c>
      <c r="F163" s="415"/>
    </row>
    <row r="164" spans="1:6" s="447" customFormat="1" ht="78.75">
      <c r="A164" s="425" t="s">
        <v>2448</v>
      </c>
      <c r="B164" s="425" t="s">
        <v>2449</v>
      </c>
      <c r="C164" s="436" t="s">
        <v>2450</v>
      </c>
      <c r="D164" s="437">
        <v>32.56</v>
      </c>
      <c r="E164" s="440" t="s">
        <v>2451</v>
      </c>
      <c r="F164" s="415"/>
    </row>
    <row r="165" spans="1:6" s="447" customFormat="1" ht="78.75">
      <c r="A165" s="425" t="s">
        <v>3138</v>
      </c>
      <c r="B165" s="425" t="s">
        <v>2452</v>
      </c>
      <c r="C165" s="436" t="s">
        <v>2453</v>
      </c>
      <c r="D165" s="437">
        <v>2.3868</v>
      </c>
      <c r="E165" s="440" t="s">
        <v>2341</v>
      </c>
      <c r="F165" s="415"/>
    </row>
    <row r="166" spans="1:6" s="447" customFormat="1" ht="63">
      <c r="A166" s="425" t="s">
        <v>2303</v>
      </c>
      <c r="B166" s="425" t="s">
        <v>2454</v>
      </c>
      <c r="C166" s="436" t="s">
        <v>2455</v>
      </c>
      <c r="D166" s="437">
        <v>139.99083999999999</v>
      </c>
      <c r="E166" s="440" t="s">
        <v>617</v>
      </c>
      <c r="F166" s="415"/>
    </row>
    <row r="167" spans="1:6" s="447" customFormat="1" ht="78.75">
      <c r="A167" s="434" t="s">
        <v>1163</v>
      </c>
      <c r="B167" s="425" t="s">
        <v>1085</v>
      </c>
      <c r="C167" s="436" t="s">
        <v>2456</v>
      </c>
      <c r="D167" s="437">
        <v>11.973280000000001</v>
      </c>
      <c r="E167" s="440" t="s">
        <v>1193</v>
      </c>
      <c r="F167" s="415"/>
    </row>
    <row r="168" spans="1:6" s="447" customFormat="1" ht="78.75">
      <c r="A168" s="434" t="s">
        <v>2457</v>
      </c>
      <c r="B168" s="425" t="s">
        <v>2458</v>
      </c>
      <c r="C168" s="436" t="s">
        <v>2459</v>
      </c>
      <c r="D168" s="437">
        <v>24.590710000000001</v>
      </c>
      <c r="E168" s="440" t="s">
        <v>617</v>
      </c>
      <c r="F168" s="415"/>
    </row>
    <row r="169" spans="1:6" s="447" customFormat="1" ht="63">
      <c r="A169" s="431" t="s">
        <v>2460</v>
      </c>
      <c r="B169" s="425" t="s">
        <v>2461</v>
      </c>
      <c r="C169" s="436" t="s">
        <v>2462</v>
      </c>
      <c r="D169" s="437">
        <v>26.82206</v>
      </c>
      <c r="E169" s="440" t="s">
        <v>2463</v>
      </c>
      <c r="F169" s="415"/>
    </row>
    <row r="170" spans="1:6" s="447" customFormat="1" ht="126">
      <c r="A170" s="444" t="s">
        <v>2350</v>
      </c>
      <c r="B170" s="425" t="s">
        <v>2464</v>
      </c>
      <c r="C170" s="436" t="s">
        <v>2465</v>
      </c>
      <c r="D170" s="437">
        <v>50.445239999999998</v>
      </c>
      <c r="E170" s="438" t="s">
        <v>2241</v>
      </c>
      <c r="F170" s="415"/>
    </row>
    <row r="171" spans="1:6" s="447" customFormat="1" ht="63">
      <c r="A171" s="425" t="s">
        <v>2466</v>
      </c>
      <c r="B171" s="425" t="s">
        <v>2467</v>
      </c>
      <c r="C171" s="436" t="s">
        <v>2468</v>
      </c>
      <c r="D171" s="437">
        <f>184.98523</f>
        <v>184.98523</v>
      </c>
      <c r="E171" s="440" t="s">
        <v>1193</v>
      </c>
      <c r="F171" s="415"/>
    </row>
    <row r="172" spans="1:6" s="447" customFormat="1" ht="78.75">
      <c r="A172" s="425" t="s">
        <v>2469</v>
      </c>
      <c r="B172" s="425" t="s">
        <v>2470</v>
      </c>
      <c r="C172" s="436" t="s">
        <v>2471</v>
      </c>
      <c r="D172" s="437">
        <v>52.1</v>
      </c>
      <c r="E172" s="440" t="s">
        <v>2375</v>
      </c>
      <c r="F172" s="415"/>
    </row>
    <row r="173" spans="1:6" s="447" customFormat="1" ht="63">
      <c r="A173" s="425" t="s">
        <v>2469</v>
      </c>
      <c r="B173" s="425" t="s">
        <v>2470</v>
      </c>
      <c r="C173" s="436" t="s">
        <v>2472</v>
      </c>
      <c r="D173" s="437">
        <v>28</v>
      </c>
      <c r="E173" s="440" t="s">
        <v>1200</v>
      </c>
      <c r="F173" s="415"/>
    </row>
    <row r="174" spans="1:6" s="447" customFormat="1" ht="94.5">
      <c r="A174" s="425" t="s">
        <v>2473</v>
      </c>
      <c r="B174" s="425" t="s">
        <v>2474</v>
      </c>
      <c r="C174" s="436" t="s">
        <v>2475</v>
      </c>
      <c r="D174" s="437">
        <v>50.816310000000001</v>
      </c>
      <c r="E174" s="440" t="s">
        <v>2476</v>
      </c>
      <c r="F174" s="415"/>
    </row>
    <row r="175" spans="1:6" s="447" customFormat="1" ht="47.25">
      <c r="A175" s="434" t="s">
        <v>2359</v>
      </c>
      <c r="B175" s="444" t="s">
        <v>2360</v>
      </c>
      <c r="C175" s="436" t="s">
        <v>2477</v>
      </c>
      <c r="D175" s="437">
        <v>138.98339000000001</v>
      </c>
      <c r="E175" s="440" t="s">
        <v>2298</v>
      </c>
      <c r="F175" s="415"/>
    </row>
    <row r="176" spans="1:6" s="447" customFormat="1" ht="63">
      <c r="A176" s="434" t="s">
        <v>2478</v>
      </c>
      <c r="B176" s="444" t="s">
        <v>2479</v>
      </c>
      <c r="C176" s="436" t="s">
        <v>2480</v>
      </c>
      <c r="D176" s="437">
        <v>30</v>
      </c>
      <c r="E176" s="440" t="s">
        <v>2481</v>
      </c>
      <c r="F176" s="415"/>
    </row>
    <row r="177" spans="1:6" s="447" customFormat="1" ht="78.75">
      <c r="A177" s="434" t="s">
        <v>2482</v>
      </c>
      <c r="B177" s="444" t="s">
        <v>2483</v>
      </c>
      <c r="C177" s="436" t="s">
        <v>2484</v>
      </c>
      <c r="D177" s="437">
        <v>30</v>
      </c>
      <c r="E177" s="440" t="s">
        <v>2481</v>
      </c>
      <c r="F177" s="415"/>
    </row>
    <row r="178" spans="1:6" s="447" customFormat="1" ht="110.25">
      <c r="A178" s="434" t="s">
        <v>1059</v>
      </c>
      <c r="B178" s="425" t="s">
        <v>1060</v>
      </c>
      <c r="C178" s="436" t="s">
        <v>2485</v>
      </c>
      <c r="D178" s="437">
        <v>157.33670000000001</v>
      </c>
      <c r="E178" s="440" t="s">
        <v>2356</v>
      </c>
      <c r="F178" s="415"/>
    </row>
    <row r="179" spans="1:6" s="447" customFormat="1" ht="110.25">
      <c r="A179" s="425" t="s">
        <v>2321</v>
      </c>
      <c r="B179" s="425" t="s">
        <v>2322</v>
      </c>
      <c r="C179" s="436" t="s">
        <v>2486</v>
      </c>
      <c r="D179" s="437">
        <v>73.912999999999997</v>
      </c>
      <c r="E179" s="440" t="s">
        <v>2463</v>
      </c>
      <c r="F179" s="415"/>
    </row>
    <row r="180" spans="1:6" s="447" customFormat="1" ht="78.75">
      <c r="A180" s="425" t="s">
        <v>1219</v>
      </c>
      <c r="B180" s="425" t="s">
        <v>1220</v>
      </c>
      <c r="C180" s="436" t="s">
        <v>2487</v>
      </c>
      <c r="D180" s="437">
        <v>16.99117</v>
      </c>
      <c r="E180" s="440" t="s">
        <v>1193</v>
      </c>
      <c r="F180" s="415"/>
    </row>
    <row r="181" spans="1:6" s="447" customFormat="1" ht="78.75">
      <c r="A181" s="425" t="s">
        <v>2331</v>
      </c>
      <c r="B181" s="425" t="s">
        <v>2332</v>
      </c>
      <c r="C181" s="436" t="s">
        <v>2488</v>
      </c>
      <c r="D181" s="437">
        <v>16.988119999999999</v>
      </c>
      <c r="E181" s="440" t="s">
        <v>617</v>
      </c>
      <c r="F181" s="415"/>
    </row>
    <row r="182" spans="1:6" s="447" customFormat="1" ht="78.75">
      <c r="A182" s="425" t="s">
        <v>2489</v>
      </c>
      <c r="B182" s="425" t="s">
        <v>2490</v>
      </c>
      <c r="C182" s="436" t="s">
        <v>2491</v>
      </c>
      <c r="D182" s="437">
        <v>44.207000000000001</v>
      </c>
      <c r="E182" s="440" t="s">
        <v>2492</v>
      </c>
      <c r="F182" s="415"/>
    </row>
    <row r="183" spans="1:6" s="447" customFormat="1" ht="94.5">
      <c r="A183" s="425" t="s">
        <v>2489</v>
      </c>
      <c r="B183" s="425" t="s">
        <v>2490</v>
      </c>
      <c r="C183" s="436" t="s">
        <v>2493</v>
      </c>
      <c r="D183" s="437">
        <v>21.983000000000001</v>
      </c>
      <c r="E183" s="440" t="s">
        <v>2492</v>
      </c>
      <c r="F183" s="415"/>
    </row>
    <row r="184" spans="1:6" s="447" customFormat="1" ht="78.75">
      <c r="A184" s="425" t="s">
        <v>2344</v>
      </c>
      <c r="B184" s="425" t="s">
        <v>2345</v>
      </c>
      <c r="C184" s="436" t="s">
        <v>2494</v>
      </c>
      <c r="D184" s="437">
        <v>10.8276</v>
      </c>
      <c r="E184" s="440" t="s">
        <v>2495</v>
      </c>
      <c r="F184" s="415"/>
    </row>
    <row r="185" spans="1:6" s="415" customFormat="1" ht="47.25">
      <c r="A185" s="434" t="s">
        <v>2496</v>
      </c>
      <c r="B185" s="436" t="s">
        <v>2497</v>
      </c>
      <c r="C185" s="449" t="s">
        <v>2498</v>
      </c>
      <c r="D185" s="450">
        <v>47</v>
      </c>
      <c r="E185" s="427" t="s">
        <v>617</v>
      </c>
    </row>
    <row r="186" spans="1:6" s="415" customFormat="1" ht="63">
      <c r="A186" s="434" t="s">
        <v>2499</v>
      </c>
      <c r="B186" s="436" t="s">
        <v>2500</v>
      </c>
      <c r="C186" s="449" t="s">
        <v>2501</v>
      </c>
      <c r="D186" s="450">
        <v>170</v>
      </c>
      <c r="E186" s="427" t="s">
        <v>2341</v>
      </c>
    </row>
    <row r="187" spans="1:6" s="415" customFormat="1" ht="47.25">
      <c r="A187" s="434" t="s">
        <v>1068</v>
      </c>
      <c r="B187" s="425" t="s">
        <v>1069</v>
      </c>
      <c r="C187" s="436" t="s">
        <v>1070</v>
      </c>
      <c r="D187" s="450">
        <v>37.066000000000003</v>
      </c>
      <c r="E187" s="427" t="s">
        <v>2255</v>
      </c>
    </row>
    <row r="188" spans="1:6" s="415" customFormat="1" ht="78.75">
      <c r="A188" s="434" t="s">
        <v>1185</v>
      </c>
      <c r="B188" s="425" t="s">
        <v>1186</v>
      </c>
      <c r="C188" s="449" t="s">
        <v>2502</v>
      </c>
      <c r="D188" s="450">
        <v>25</v>
      </c>
      <c r="E188" s="427" t="s">
        <v>2503</v>
      </c>
    </row>
    <row r="189" spans="1:6" s="415" customFormat="1" ht="78.75">
      <c r="A189" s="434" t="s">
        <v>1185</v>
      </c>
      <c r="B189" s="425" t="s">
        <v>1186</v>
      </c>
      <c r="C189" s="436" t="s">
        <v>1187</v>
      </c>
      <c r="D189" s="450">
        <v>66.19</v>
      </c>
      <c r="E189" s="427" t="s">
        <v>2503</v>
      </c>
    </row>
    <row r="190" spans="1:6" s="415" customFormat="1" ht="126">
      <c r="A190" s="434" t="s">
        <v>2504</v>
      </c>
      <c r="B190" s="425" t="s">
        <v>2505</v>
      </c>
      <c r="C190" s="449" t="s">
        <v>2506</v>
      </c>
      <c r="D190" s="450">
        <v>11.994999999999999</v>
      </c>
      <c r="E190" s="427" t="s">
        <v>617</v>
      </c>
    </row>
    <row r="191" spans="1:6" s="415" customFormat="1" ht="126">
      <c r="A191" s="434" t="s">
        <v>2504</v>
      </c>
      <c r="B191" s="425" t="s">
        <v>2505</v>
      </c>
      <c r="C191" s="449" t="s">
        <v>2507</v>
      </c>
      <c r="D191" s="450">
        <v>7.8</v>
      </c>
      <c r="E191" s="450" t="s">
        <v>2356</v>
      </c>
    </row>
    <row r="192" spans="1:6" s="415" customFormat="1" ht="126">
      <c r="A192" s="434" t="s">
        <v>2508</v>
      </c>
      <c r="B192" s="425" t="s">
        <v>2505</v>
      </c>
      <c r="C192" s="449" t="s">
        <v>2507</v>
      </c>
      <c r="D192" s="450">
        <v>7.8</v>
      </c>
      <c r="E192" s="450" t="s">
        <v>2356</v>
      </c>
    </row>
    <row r="193" spans="1:5" s="415" customFormat="1" ht="47.25">
      <c r="A193" s="434" t="s">
        <v>2509</v>
      </c>
      <c r="B193" s="436" t="s">
        <v>2510</v>
      </c>
      <c r="C193" s="449" t="s">
        <v>2511</v>
      </c>
      <c r="D193" s="450">
        <v>26.584</v>
      </c>
      <c r="E193" s="427" t="s">
        <v>2512</v>
      </c>
    </row>
    <row r="194" spans="1:5" s="415" customFormat="1">
      <c r="A194" s="451"/>
      <c r="B194" s="452" t="s">
        <v>1</v>
      </c>
      <c r="C194" s="453" t="s">
        <v>6</v>
      </c>
      <c r="D194" s="454">
        <f>SUM(D10:D193)</f>
        <v>5765.2579200000027</v>
      </c>
      <c r="E194" s="453" t="s">
        <v>6</v>
      </c>
    </row>
    <row r="195" spans="1:5" s="418" customFormat="1">
      <c r="A195" s="606" t="s">
        <v>18</v>
      </c>
      <c r="B195" s="606"/>
      <c r="C195" s="606"/>
      <c r="D195" s="606"/>
      <c r="E195" s="606"/>
    </row>
    <row r="196" spans="1:5" s="415" customFormat="1" ht="47.25">
      <c r="A196" s="438" t="s">
        <v>748</v>
      </c>
      <c r="B196" s="438" t="s">
        <v>749</v>
      </c>
      <c r="C196" s="455" t="s">
        <v>750</v>
      </c>
      <c r="D196" s="427">
        <v>101.76900000000001</v>
      </c>
      <c r="E196" s="438" t="s">
        <v>751</v>
      </c>
    </row>
    <row r="197" spans="1:5" s="415" customFormat="1" ht="31.5">
      <c r="A197" s="438" t="s">
        <v>752</v>
      </c>
      <c r="B197" s="438" t="s">
        <v>753</v>
      </c>
      <c r="C197" s="455" t="s">
        <v>750</v>
      </c>
      <c r="D197" s="427">
        <v>9.43</v>
      </c>
      <c r="E197" s="456" t="s">
        <v>754</v>
      </c>
    </row>
    <row r="198" spans="1:5" s="415" customFormat="1" ht="47.25">
      <c r="A198" s="438" t="s">
        <v>752</v>
      </c>
      <c r="B198" s="438" t="s">
        <v>2136</v>
      </c>
      <c r="C198" s="455" t="s">
        <v>750</v>
      </c>
      <c r="D198" s="427">
        <v>60.993000000000002</v>
      </c>
      <c r="E198" s="456" t="s">
        <v>754</v>
      </c>
    </row>
    <row r="199" spans="1:5" s="415" customFormat="1" ht="47.25">
      <c r="A199" s="457" t="s">
        <v>42</v>
      </c>
      <c r="B199" s="457" t="s">
        <v>755</v>
      </c>
      <c r="C199" s="455" t="s">
        <v>43</v>
      </c>
      <c r="D199" s="455">
        <v>52.261000000000003</v>
      </c>
      <c r="E199" s="455" t="s">
        <v>44</v>
      </c>
    </row>
    <row r="200" spans="1:5" s="415" customFormat="1" ht="31.5">
      <c r="A200" s="457" t="s">
        <v>42</v>
      </c>
      <c r="B200" s="457" t="s">
        <v>2137</v>
      </c>
      <c r="C200" s="455" t="s">
        <v>750</v>
      </c>
      <c r="D200" s="455">
        <v>19</v>
      </c>
      <c r="E200" s="455" t="s">
        <v>2138</v>
      </c>
    </row>
    <row r="201" spans="1:5" s="415" customFormat="1" ht="63">
      <c r="A201" s="457" t="s">
        <v>45</v>
      </c>
      <c r="B201" s="457" t="s">
        <v>756</v>
      </c>
      <c r="C201" s="456" t="s">
        <v>757</v>
      </c>
      <c r="D201" s="458">
        <v>189.19499999999999</v>
      </c>
      <c r="E201" s="456" t="s">
        <v>47</v>
      </c>
    </row>
    <row r="202" spans="1:5" s="415" customFormat="1" ht="78.75">
      <c r="A202" s="457" t="s">
        <v>758</v>
      </c>
      <c r="B202" s="457" t="s">
        <v>759</v>
      </c>
      <c r="C202" s="455" t="s">
        <v>453</v>
      </c>
      <c r="D202" s="458">
        <v>24.501999999999999</v>
      </c>
      <c r="E202" s="456" t="s">
        <v>47</v>
      </c>
    </row>
    <row r="203" spans="1:5" s="415" customFormat="1" ht="63">
      <c r="A203" s="457" t="s">
        <v>758</v>
      </c>
      <c r="B203" s="457" t="s">
        <v>2139</v>
      </c>
      <c r="C203" s="455" t="s">
        <v>750</v>
      </c>
      <c r="D203" s="458">
        <v>59.069000000000003</v>
      </c>
      <c r="E203" s="456" t="s">
        <v>1035</v>
      </c>
    </row>
    <row r="204" spans="1:5" s="415" customFormat="1" ht="47.25">
      <c r="A204" s="438" t="s">
        <v>760</v>
      </c>
      <c r="B204" s="457" t="s">
        <v>2140</v>
      </c>
      <c r="C204" s="455" t="s">
        <v>750</v>
      </c>
      <c r="D204" s="455">
        <v>16.231000000000002</v>
      </c>
      <c r="E204" s="456" t="s">
        <v>754</v>
      </c>
    </row>
    <row r="205" spans="1:5" s="415" customFormat="1" ht="47.25">
      <c r="A205" s="438" t="s">
        <v>760</v>
      </c>
      <c r="B205" s="457" t="s">
        <v>2141</v>
      </c>
      <c r="C205" s="455" t="s">
        <v>750</v>
      </c>
      <c r="D205" s="455">
        <v>17.559999999999999</v>
      </c>
      <c r="E205" s="456" t="s">
        <v>2142</v>
      </c>
    </row>
    <row r="206" spans="1:5" s="415" customFormat="1" ht="63">
      <c r="A206" s="438" t="s">
        <v>2143</v>
      </c>
      <c r="B206" s="457" t="s">
        <v>2144</v>
      </c>
      <c r="C206" s="455" t="s">
        <v>750</v>
      </c>
      <c r="D206" s="455">
        <v>20.5</v>
      </c>
      <c r="E206" s="456" t="s">
        <v>2145</v>
      </c>
    </row>
    <row r="207" spans="1:5" s="415" customFormat="1" ht="47.25">
      <c r="A207" s="438" t="s">
        <v>761</v>
      </c>
      <c r="B207" s="457" t="s">
        <v>762</v>
      </c>
      <c r="C207" s="455" t="s">
        <v>750</v>
      </c>
      <c r="D207" s="455">
        <v>36.293999999999997</v>
      </c>
      <c r="E207" s="456" t="s">
        <v>763</v>
      </c>
    </row>
    <row r="208" spans="1:5" s="415" customFormat="1" ht="63">
      <c r="A208" s="438" t="s">
        <v>761</v>
      </c>
      <c r="B208" s="457" t="s">
        <v>764</v>
      </c>
      <c r="C208" s="455" t="s">
        <v>750</v>
      </c>
      <c r="D208" s="455">
        <v>227.80099999999999</v>
      </c>
      <c r="E208" s="456" t="s">
        <v>765</v>
      </c>
    </row>
    <row r="209" spans="1:5" s="415" customFormat="1" ht="63">
      <c r="A209" s="438" t="s">
        <v>766</v>
      </c>
      <c r="B209" s="457" t="s">
        <v>764</v>
      </c>
      <c r="C209" s="455" t="s">
        <v>750</v>
      </c>
      <c r="D209" s="455">
        <v>197.29</v>
      </c>
      <c r="E209" s="456" t="s">
        <v>765</v>
      </c>
    </row>
    <row r="210" spans="1:5" s="415" customFormat="1" ht="63">
      <c r="A210" s="438" t="s">
        <v>761</v>
      </c>
      <c r="B210" s="457" t="s">
        <v>2146</v>
      </c>
      <c r="C210" s="455" t="s">
        <v>750</v>
      </c>
      <c r="D210" s="455">
        <v>91.24</v>
      </c>
      <c r="E210" s="456" t="s">
        <v>2147</v>
      </c>
    </row>
    <row r="211" spans="1:5" s="415" customFormat="1" ht="47.25">
      <c r="A211" s="438" t="s">
        <v>761</v>
      </c>
      <c r="B211" s="457" t="s">
        <v>2148</v>
      </c>
      <c r="C211" s="455" t="s">
        <v>750</v>
      </c>
      <c r="D211" s="455">
        <v>45.886000000000003</v>
      </c>
      <c r="E211" s="456" t="s">
        <v>2149</v>
      </c>
    </row>
    <row r="212" spans="1:5" s="415" customFormat="1" ht="31.5">
      <c r="A212" s="438" t="s">
        <v>2150</v>
      </c>
      <c r="B212" s="457" t="s">
        <v>2151</v>
      </c>
      <c r="C212" s="455" t="s">
        <v>750</v>
      </c>
      <c r="D212" s="455">
        <v>7.2949999999999999</v>
      </c>
      <c r="E212" s="456" t="s">
        <v>2126</v>
      </c>
    </row>
    <row r="213" spans="1:5" s="415" customFormat="1" ht="63">
      <c r="A213" s="459" t="s">
        <v>767</v>
      </c>
      <c r="B213" s="457" t="s">
        <v>2152</v>
      </c>
      <c r="C213" s="455" t="s">
        <v>750</v>
      </c>
      <c r="D213" s="460">
        <v>147.26400000000001</v>
      </c>
      <c r="E213" s="459" t="s">
        <v>768</v>
      </c>
    </row>
    <row r="214" spans="1:5" s="415" customFormat="1" ht="63">
      <c r="A214" s="459" t="s">
        <v>769</v>
      </c>
      <c r="B214" s="457" t="s">
        <v>2153</v>
      </c>
      <c r="C214" s="455" t="s">
        <v>750</v>
      </c>
      <c r="D214" s="455">
        <v>45.307000000000002</v>
      </c>
      <c r="E214" s="459" t="s">
        <v>768</v>
      </c>
    </row>
    <row r="215" spans="1:5" s="415" customFormat="1" ht="31.5">
      <c r="A215" s="459" t="s">
        <v>767</v>
      </c>
      <c r="B215" s="457" t="s">
        <v>2154</v>
      </c>
      <c r="C215" s="455" t="s">
        <v>750</v>
      </c>
      <c r="D215" s="455">
        <v>12.946999999999999</v>
      </c>
      <c r="E215" s="456" t="s">
        <v>770</v>
      </c>
    </row>
    <row r="216" spans="1:5" s="415" customFormat="1">
      <c r="A216" s="457"/>
      <c r="B216" s="457"/>
      <c r="C216" s="456"/>
      <c r="D216" s="455"/>
      <c r="E216" s="456"/>
    </row>
    <row r="217" spans="1:5" s="415" customFormat="1">
      <c r="A217" s="451"/>
      <c r="B217" s="452" t="s">
        <v>1</v>
      </c>
      <c r="C217" s="453" t="s">
        <v>6</v>
      </c>
      <c r="D217" s="453">
        <f>SUM(D196:D216)</f>
        <v>1381.8339999999998</v>
      </c>
      <c r="E217" s="453" t="s">
        <v>6</v>
      </c>
    </row>
    <row r="218" spans="1:5" s="418" customFormat="1">
      <c r="A218" s="606" t="s">
        <v>339</v>
      </c>
      <c r="B218" s="606"/>
      <c r="C218" s="606"/>
      <c r="D218" s="606"/>
      <c r="E218" s="606"/>
    </row>
    <row r="219" spans="1:5">
      <c r="A219" s="618" t="s">
        <v>2116</v>
      </c>
      <c r="B219" s="619"/>
      <c r="C219" s="619"/>
      <c r="D219" s="619"/>
      <c r="E219" s="620"/>
    </row>
    <row r="220" spans="1:5" ht="79.5" thickBot="1">
      <c r="A220" s="623" t="s">
        <v>2117</v>
      </c>
      <c r="B220" s="461" t="s">
        <v>631</v>
      </c>
      <c r="C220" s="462" t="s">
        <v>2118</v>
      </c>
      <c r="D220" s="463">
        <v>101.777</v>
      </c>
      <c r="E220" s="464" t="s">
        <v>632</v>
      </c>
    </row>
    <row r="221" spans="1:5" ht="16.5" thickBot="1">
      <c r="A221" s="624"/>
      <c r="B221" s="625" t="s">
        <v>1</v>
      </c>
      <c r="C221" s="626"/>
      <c r="D221" s="465">
        <f>SUM(D218:D220)</f>
        <v>101.777</v>
      </c>
      <c r="E221" s="466"/>
    </row>
    <row r="222" spans="1:5" ht="78.75">
      <c r="A222" s="624"/>
      <c r="B222" s="627" t="s">
        <v>633</v>
      </c>
      <c r="C222" s="467" t="s">
        <v>634</v>
      </c>
      <c r="D222" s="468">
        <v>118.803</v>
      </c>
      <c r="E222" s="469" t="s">
        <v>632</v>
      </c>
    </row>
    <row r="223" spans="1:5" ht="31.5">
      <c r="A223" s="624"/>
      <c r="B223" s="628"/>
      <c r="C223" s="431" t="s">
        <v>635</v>
      </c>
      <c r="D223" s="470">
        <v>2.1539999999999999</v>
      </c>
      <c r="E223" s="471" t="s">
        <v>636</v>
      </c>
    </row>
    <row r="224" spans="1:5" ht="16.5" thickBot="1">
      <c r="A224" s="624"/>
      <c r="B224" s="621" t="s">
        <v>1</v>
      </c>
      <c r="C224" s="622"/>
      <c r="D224" s="465">
        <f>SUM(D222:D223)</f>
        <v>120.95699999999999</v>
      </c>
      <c r="E224" s="466"/>
    </row>
    <row r="225" spans="1:5" ht="78.75">
      <c r="A225" s="624"/>
      <c r="B225" s="627" t="s">
        <v>3139</v>
      </c>
      <c r="C225" s="467" t="s">
        <v>637</v>
      </c>
      <c r="D225" s="468">
        <v>144.89400000000001</v>
      </c>
      <c r="E225" s="469" t="s">
        <v>632</v>
      </c>
    </row>
    <row r="226" spans="1:5" ht="31.5">
      <c r="A226" s="624"/>
      <c r="B226" s="628"/>
      <c r="C226" s="431" t="s">
        <v>635</v>
      </c>
      <c r="D226" s="470">
        <v>2.625</v>
      </c>
      <c r="E226" s="471" t="s">
        <v>636</v>
      </c>
    </row>
    <row r="227" spans="1:5" ht="16.5" thickBot="1">
      <c r="A227" s="624"/>
      <c r="B227" s="621" t="s">
        <v>1</v>
      </c>
      <c r="C227" s="622"/>
      <c r="D227" s="465">
        <f>SUM(D225:D226)</f>
        <v>147.51900000000001</v>
      </c>
      <c r="E227" s="466"/>
    </row>
    <row r="228" spans="1:5" ht="78.75">
      <c r="A228" s="624"/>
      <c r="B228" s="627" t="s">
        <v>638</v>
      </c>
      <c r="C228" s="467" t="s">
        <v>639</v>
      </c>
      <c r="D228" s="468">
        <v>150.852</v>
      </c>
      <c r="E228" s="469" t="s">
        <v>632</v>
      </c>
    </row>
    <row r="229" spans="1:5" ht="31.5">
      <c r="A229" s="472"/>
      <c r="B229" s="628"/>
      <c r="C229" s="473" t="s">
        <v>635</v>
      </c>
      <c r="D229" s="474">
        <v>2.7410000000000001</v>
      </c>
      <c r="E229" s="475" t="s">
        <v>636</v>
      </c>
    </row>
    <row r="230" spans="1:5" s="478" customFormat="1">
      <c r="A230" s="476"/>
      <c r="B230" s="616" t="s">
        <v>1</v>
      </c>
      <c r="C230" s="617"/>
      <c r="D230" s="477">
        <f>D228+D229</f>
        <v>153.59300000000002</v>
      </c>
      <c r="E230" s="471"/>
    </row>
    <row r="231" spans="1:5" s="480" customFormat="1">
      <c r="A231" s="476"/>
      <c r="B231" s="629" t="s">
        <v>2119</v>
      </c>
      <c r="C231" s="630"/>
      <c r="D231" s="477">
        <f>D230+D227+D224+D221</f>
        <v>523.846</v>
      </c>
      <c r="E231" s="479"/>
    </row>
    <row r="232" spans="1:5">
      <c r="A232" s="618" t="s">
        <v>2120</v>
      </c>
      <c r="B232" s="619"/>
      <c r="C232" s="619"/>
      <c r="D232" s="619"/>
      <c r="E232" s="620"/>
    </row>
    <row r="233" spans="1:5" ht="78.75">
      <c r="A233" s="419"/>
      <c r="B233" s="481" t="s">
        <v>654</v>
      </c>
      <c r="C233" s="482" t="s">
        <v>655</v>
      </c>
      <c r="D233" s="482" t="s">
        <v>2121</v>
      </c>
      <c r="E233" s="483" t="s">
        <v>656</v>
      </c>
    </row>
    <row r="234" spans="1:5" s="478" customFormat="1">
      <c r="A234" s="476"/>
      <c r="B234" s="616" t="s">
        <v>2122</v>
      </c>
      <c r="C234" s="617"/>
      <c r="D234" s="477" t="str">
        <f>D233</f>
        <v>183,600</v>
      </c>
      <c r="E234" s="471"/>
    </row>
    <row r="235" spans="1:5">
      <c r="A235" s="618" t="s">
        <v>2123</v>
      </c>
      <c r="B235" s="619"/>
      <c r="C235" s="619"/>
      <c r="D235" s="619"/>
      <c r="E235" s="620"/>
    </row>
    <row r="236" spans="1:5" ht="78.75">
      <c r="A236" s="419"/>
      <c r="B236" s="481" t="s">
        <v>2124</v>
      </c>
      <c r="C236" s="482" t="s">
        <v>655</v>
      </c>
      <c r="D236" s="482" t="s">
        <v>2125</v>
      </c>
      <c r="E236" s="483" t="s">
        <v>2126</v>
      </c>
    </row>
    <row r="237" spans="1:5" s="478" customFormat="1" ht="16.5" thickBot="1">
      <c r="A237" s="476"/>
      <c r="B237" s="621" t="s">
        <v>2127</v>
      </c>
      <c r="C237" s="622"/>
      <c r="D237" s="477" t="str">
        <f>D236</f>
        <v>194,754</v>
      </c>
      <c r="E237" s="471"/>
    </row>
    <row r="238" spans="1:5">
      <c r="A238" s="484"/>
      <c r="B238" s="485" t="s">
        <v>2128</v>
      </c>
      <c r="C238" s="486" t="s">
        <v>6</v>
      </c>
      <c r="D238" s="487">
        <f>D231+D234+D237</f>
        <v>902.2</v>
      </c>
      <c r="E238" s="487" t="s">
        <v>6</v>
      </c>
    </row>
    <row r="239" spans="1:5" s="418" customFormat="1">
      <c r="A239" s="606" t="s">
        <v>342</v>
      </c>
      <c r="B239" s="606"/>
      <c r="C239" s="606"/>
      <c r="D239" s="606"/>
      <c r="E239" s="606"/>
    </row>
    <row r="240" spans="1:5" s="415" customFormat="1" ht="110.25">
      <c r="A240" s="488" t="s">
        <v>2207</v>
      </c>
      <c r="B240" s="489" t="s">
        <v>2208</v>
      </c>
      <c r="C240" s="490" t="s">
        <v>2209</v>
      </c>
      <c r="D240" s="491">
        <v>133.06200000000001</v>
      </c>
      <c r="E240" s="492" t="s">
        <v>2210</v>
      </c>
    </row>
    <row r="241" spans="1:5" s="415" customFormat="1" ht="16.5" thickBot="1">
      <c r="A241" s="493"/>
      <c r="B241" s="494" t="s">
        <v>1</v>
      </c>
      <c r="C241" s="495" t="s">
        <v>6</v>
      </c>
      <c r="D241" s="495">
        <f>SUM(D240:D240)</f>
        <v>133.06200000000001</v>
      </c>
      <c r="E241" s="496" t="s">
        <v>6</v>
      </c>
    </row>
    <row r="242" spans="1:5" s="418" customFormat="1">
      <c r="A242" s="606" t="s">
        <v>20</v>
      </c>
      <c r="B242" s="606"/>
      <c r="C242" s="606"/>
      <c r="D242" s="606"/>
      <c r="E242" s="606"/>
    </row>
    <row r="243" spans="1:5" ht="78.75">
      <c r="A243" s="420" t="s">
        <v>2760</v>
      </c>
      <c r="B243" s="420" t="s">
        <v>2761</v>
      </c>
      <c r="C243" s="420" t="s">
        <v>2762</v>
      </c>
      <c r="D243" s="497">
        <v>58.648000000000003</v>
      </c>
      <c r="E243" s="420" t="s">
        <v>2763</v>
      </c>
    </row>
    <row r="244" spans="1:5" ht="47.25">
      <c r="A244" s="420" t="s">
        <v>2760</v>
      </c>
      <c r="B244" s="420" t="s">
        <v>2761</v>
      </c>
      <c r="C244" s="420" t="s">
        <v>2764</v>
      </c>
      <c r="D244" s="497">
        <v>25.867999999999999</v>
      </c>
      <c r="E244" s="420" t="s">
        <v>2763</v>
      </c>
    </row>
    <row r="245" spans="1:5" ht="47.25">
      <c r="A245" s="420" t="s">
        <v>2760</v>
      </c>
      <c r="B245" s="420" t="s">
        <v>2761</v>
      </c>
      <c r="C245" s="420" t="s">
        <v>2765</v>
      </c>
      <c r="D245" s="497">
        <v>53.530949999999997</v>
      </c>
      <c r="E245" s="420" t="s">
        <v>2763</v>
      </c>
    </row>
    <row r="246" spans="1:5" ht="78.75">
      <c r="A246" s="420" t="s">
        <v>2766</v>
      </c>
      <c r="B246" s="420" t="s">
        <v>2767</v>
      </c>
      <c r="C246" s="420" t="s">
        <v>2762</v>
      </c>
      <c r="D246" s="497">
        <v>36.549999999999997</v>
      </c>
      <c r="E246" s="420" t="s">
        <v>2763</v>
      </c>
    </row>
    <row r="247" spans="1:5" ht="47.25">
      <c r="A247" s="420" t="s">
        <v>2766</v>
      </c>
      <c r="B247" s="420" t="s">
        <v>2767</v>
      </c>
      <c r="C247" s="420" t="s">
        <v>2764</v>
      </c>
      <c r="D247" s="497">
        <v>35.792999999999999</v>
      </c>
      <c r="E247" s="420" t="s">
        <v>2763</v>
      </c>
    </row>
    <row r="248" spans="1:5" ht="78.75">
      <c r="A248" s="420" t="s">
        <v>2768</v>
      </c>
      <c r="B248" s="420" t="s">
        <v>2769</v>
      </c>
      <c r="C248" s="420" t="s">
        <v>2762</v>
      </c>
      <c r="D248" s="497">
        <v>7.2489999999999997</v>
      </c>
      <c r="E248" s="420" t="s">
        <v>2763</v>
      </c>
    </row>
    <row r="249" spans="1:5" ht="47.25">
      <c r="A249" s="420" t="s">
        <v>2768</v>
      </c>
      <c r="B249" s="420" t="s">
        <v>2769</v>
      </c>
      <c r="C249" s="420" t="s">
        <v>2764</v>
      </c>
      <c r="D249" s="497">
        <v>17.567</v>
      </c>
      <c r="E249" s="420" t="s">
        <v>2763</v>
      </c>
    </row>
    <row r="250" spans="1:5" ht="47.25">
      <c r="A250" s="420" t="s">
        <v>2768</v>
      </c>
      <c r="B250" s="420" t="s">
        <v>2769</v>
      </c>
      <c r="C250" s="420" t="s">
        <v>2765</v>
      </c>
      <c r="D250" s="497">
        <v>16.51417</v>
      </c>
      <c r="E250" s="420" t="s">
        <v>2763</v>
      </c>
    </row>
    <row r="251" spans="1:5" ht="78.75">
      <c r="A251" s="420" t="s">
        <v>2770</v>
      </c>
      <c r="B251" s="420" t="s">
        <v>2771</v>
      </c>
      <c r="C251" s="420" t="s">
        <v>2762</v>
      </c>
      <c r="D251" s="497">
        <v>5.9889999999999999</v>
      </c>
      <c r="E251" s="420" t="s">
        <v>2763</v>
      </c>
    </row>
    <row r="252" spans="1:5" ht="47.25">
      <c r="A252" s="420" t="s">
        <v>2770</v>
      </c>
      <c r="B252" s="420" t="s">
        <v>2771</v>
      </c>
      <c r="C252" s="420" t="s">
        <v>2764</v>
      </c>
      <c r="D252" s="497">
        <v>7.5149999999999997</v>
      </c>
      <c r="E252" s="420" t="s">
        <v>2763</v>
      </c>
    </row>
    <row r="253" spans="1:5" ht="78.75">
      <c r="A253" s="420" t="s">
        <v>2772</v>
      </c>
      <c r="B253" s="420" t="s">
        <v>2771</v>
      </c>
      <c r="C253" s="420" t="s">
        <v>2762</v>
      </c>
      <c r="D253" s="497">
        <v>6.5750000000000002</v>
      </c>
      <c r="E253" s="420" t="s">
        <v>2763</v>
      </c>
    </row>
    <row r="254" spans="1:5" ht="47.25">
      <c r="A254" s="420" t="s">
        <v>2772</v>
      </c>
      <c r="B254" s="420" t="s">
        <v>2771</v>
      </c>
      <c r="C254" s="420" t="s">
        <v>2764</v>
      </c>
      <c r="D254" s="497">
        <v>11.692</v>
      </c>
      <c r="E254" s="420" t="s">
        <v>2763</v>
      </c>
    </row>
    <row r="255" spans="1:5">
      <c r="A255" s="498" t="s">
        <v>2773</v>
      </c>
      <c r="B255" s="420" t="s">
        <v>2774</v>
      </c>
      <c r="C255" s="498"/>
      <c r="D255" s="422"/>
      <c r="E255" s="498"/>
    </row>
    <row r="256" spans="1:5" ht="78.75">
      <c r="A256" s="420" t="s">
        <v>2775</v>
      </c>
      <c r="B256" s="420" t="s">
        <v>2776</v>
      </c>
      <c r="C256" s="420" t="s">
        <v>2762</v>
      </c>
      <c r="D256" s="422">
        <v>40.883200000000002</v>
      </c>
      <c r="E256" s="498" t="s">
        <v>2777</v>
      </c>
    </row>
    <row r="257" spans="1:8" ht="31.5">
      <c r="A257" s="420" t="s">
        <v>2778</v>
      </c>
      <c r="B257" s="420" t="s">
        <v>2776</v>
      </c>
      <c r="C257" s="420" t="s">
        <v>2779</v>
      </c>
      <c r="D257" s="422">
        <v>147.60499999999999</v>
      </c>
      <c r="E257" s="498" t="s">
        <v>2777</v>
      </c>
    </row>
    <row r="258" spans="1:8" s="500" customFormat="1">
      <c r="A258" s="499"/>
      <c r="B258" s="499" t="s">
        <v>90</v>
      </c>
      <c r="C258" s="499"/>
      <c r="D258" s="423">
        <f>SUM(D243:D257)</f>
        <v>471.97931999999992</v>
      </c>
      <c r="E258" s="499"/>
    </row>
    <row r="259" spans="1:8" s="418" customFormat="1">
      <c r="A259" s="606" t="s">
        <v>21</v>
      </c>
      <c r="B259" s="606"/>
      <c r="C259" s="606"/>
      <c r="D259" s="606"/>
      <c r="E259" s="606"/>
    </row>
    <row r="260" spans="1:8" s="504" customFormat="1" ht="47.25">
      <c r="A260" s="501" t="s">
        <v>91</v>
      </c>
      <c r="B260" s="501" t="s">
        <v>91</v>
      </c>
      <c r="C260" s="502" t="s">
        <v>92</v>
      </c>
      <c r="D260" s="422">
        <v>9.266</v>
      </c>
      <c r="E260" s="503" t="s">
        <v>93</v>
      </c>
      <c r="H260" s="505"/>
    </row>
    <row r="261" spans="1:8" s="504" customFormat="1" ht="47.25">
      <c r="A261" s="501" t="s">
        <v>94</v>
      </c>
      <c r="B261" s="501" t="s">
        <v>94</v>
      </c>
      <c r="C261" s="502" t="s">
        <v>92</v>
      </c>
      <c r="D261" s="422">
        <v>0.76100000000000001</v>
      </c>
      <c r="E261" s="503" t="s">
        <v>93</v>
      </c>
      <c r="H261" s="506"/>
    </row>
    <row r="262" spans="1:8" s="504" customFormat="1" ht="63">
      <c r="A262" s="501" t="s">
        <v>95</v>
      </c>
      <c r="B262" s="501" t="s">
        <v>95</v>
      </c>
      <c r="C262" s="502" t="s">
        <v>92</v>
      </c>
      <c r="D262" s="471">
        <v>27.38</v>
      </c>
      <c r="E262" s="503" t="s">
        <v>93</v>
      </c>
      <c r="H262" s="506"/>
    </row>
    <row r="263" spans="1:8" s="504" customFormat="1" ht="63">
      <c r="A263" s="501" t="s">
        <v>96</v>
      </c>
      <c r="B263" s="501" t="s">
        <v>96</v>
      </c>
      <c r="C263" s="502" t="s">
        <v>92</v>
      </c>
      <c r="D263" s="471">
        <v>19.106000000000002</v>
      </c>
      <c r="E263" s="503" t="s">
        <v>93</v>
      </c>
      <c r="H263" s="506"/>
    </row>
    <row r="264" spans="1:8" s="504" customFormat="1" ht="63">
      <c r="A264" s="501" t="s">
        <v>97</v>
      </c>
      <c r="B264" s="501" t="s">
        <v>97</v>
      </c>
      <c r="C264" s="502" t="s">
        <v>92</v>
      </c>
      <c r="D264" s="471">
        <v>37.414000000000001</v>
      </c>
      <c r="E264" s="503" t="s">
        <v>93</v>
      </c>
      <c r="H264" s="507"/>
    </row>
    <row r="265" spans="1:8" s="504" customFormat="1" ht="47.25">
      <c r="A265" s="501" t="s">
        <v>98</v>
      </c>
      <c r="B265" s="501" t="s">
        <v>98</v>
      </c>
      <c r="C265" s="502" t="s">
        <v>92</v>
      </c>
      <c r="D265" s="471">
        <v>5.21</v>
      </c>
      <c r="E265" s="503" t="s">
        <v>93</v>
      </c>
      <c r="H265" s="506"/>
    </row>
    <row r="266" spans="1:8" s="504" customFormat="1" ht="47.25">
      <c r="A266" s="501" t="s">
        <v>99</v>
      </c>
      <c r="B266" s="501" t="s">
        <v>99</v>
      </c>
      <c r="C266" s="502" t="s">
        <v>92</v>
      </c>
      <c r="D266" s="471">
        <v>36.914000000000001</v>
      </c>
      <c r="E266" s="503" t="s">
        <v>93</v>
      </c>
      <c r="H266" s="506"/>
    </row>
    <row r="267" spans="1:8" s="504" customFormat="1" ht="47.25">
      <c r="A267" s="501" t="s">
        <v>100</v>
      </c>
      <c r="B267" s="501" t="s">
        <v>100</v>
      </c>
      <c r="C267" s="502" t="s">
        <v>92</v>
      </c>
      <c r="D267" s="471">
        <v>2.327</v>
      </c>
      <c r="E267" s="503" t="s">
        <v>93</v>
      </c>
      <c r="H267" s="506"/>
    </row>
    <row r="268" spans="1:8" s="504" customFormat="1" ht="47.25">
      <c r="A268" s="501" t="s">
        <v>101</v>
      </c>
      <c r="B268" s="501" t="s">
        <v>101</v>
      </c>
      <c r="C268" s="502" t="s">
        <v>92</v>
      </c>
      <c r="D268" s="471">
        <v>0.90600000000000003</v>
      </c>
      <c r="E268" s="503" t="s">
        <v>93</v>
      </c>
      <c r="H268" s="506"/>
    </row>
    <row r="269" spans="1:8" s="504" customFormat="1" ht="47.25">
      <c r="A269" s="501" t="s">
        <v>102</v>
      </c>
      <c r="B269" s="501" t="s">
        <v>102</v>
      </c>
      <c r="C269" s="502" t="s">
        <v>92</v>
      </c>
      <c r="D269" s="471">
        <v>1.3480000000000001</v>
      </c>
      <c r="E269" s="503" t="s">
        <v>93</v>
      </c>
      <c r="H269" s="506"/>
    </row>
    <row r="270" spans="1:8" s="504" customFormat="1" ht="63">
      <c r="A270" s="501" t="s">
        <v>103</v>
      </c>
      <c r="B270" s="501" t="s">
        <v>103</v>
      </c>
      <c r="C270" s="502" t="s">
        <v>92</v>
      </c>
      <c r="D270" s="471">
        <v>44.347999999999999</v>
      </c>
      <c r="E270" s="503" t="s">
        <v>93</v>
      </c>
      <c r="H270" s="506"/>
    </row>
    <row r="271" spans="1:8" s="504" customFormat="1" ht="47.25">
      <c r="A271" s="501" t="s">
        <v>104</v>
      </c>
      <c r="B271" s="501" t="s">
        <v>104</v>
      </c>
      <c r="C271" s="502" t="s">
        <v>92</v>
      </c>
      <c r="D271" s="471">
        <v>0.87</v>
      </c>
      <c r="E271" s="503" t="s">
        <v>93</v>
      </c>
      <c r="H271" s="506"/>
    </row>
    <row r="272" spans="1:8" s="504" customFormat="1" ht="63">
      <c r="A272" s="501" t="s">
        <v>105</v>
      </c>
      <c r="B272" s="501" t="s">
        <v>105</v>
      </c>
      <c r="C272" s="502" t="s">
        <v>92</v>
      </c>
      <c r="D272" s="471">
        <v>4.2569999999999997</v>
      </c>
      <c r="E272" s="503" t="s">
        <v>93</v>
      </c>
      <c r="H272" s="506"/>
    </row>
    <row r="273" spans="1:8" s="504" customFormat="1" ht="47.25">
      <c r="A273" s="501" t="s">
        <v>106</v>
      </c>
      <c r="B273" s="501" t="s">
        <v>106</v>
      </c>
      <c r="C273" s="502" t="s">
        <v>92</v>
      </c>
      <c r="D273" s="471">
        <v>4.9850000000000003</v>
      </c>
      <c r="E273" s="503" t="s">
        <v>93</v>
      </c>
      <c r="H273" s="506"/>
    </row>
    <row r="274" spans="1:8" s="504" customFormat="1" ht="63">
      <c r="A274" s="501" t="s">
        <v>107</v>
      </c>
      <c r="B274" s="501" t="s">
        <v>107</v>
      </c>
      <c r="C274" s="502" t="s">
        <v>92</v>
      </c>
      <c r="D274" s="471">
        <v>21.971</v>
      </c>
      <c r="E274" s="503" t="s">
        <v>93</v>
      </c>
      <c r="H274" s="506"/>
    </row>
    <row r="275" spans="1:8" s="504" customFormat="1" ht="63">
      <c r="A275" s="501" t="s">
        <v>108</v>
      </c>
      <c r="B275" s="501" t="s">
        <v>108</v>
      </c>
      <c r="C275" s="502" t="s">
        <v>92</v>
      </c>
      <c r="D275" s="471">
        <v>38.228999999999999</v>
      </c>
      <c r="E275" s="503" t="s">
        <v>93</v>
      </c>
      <c r="H275" s="506"/>
    </row>
    <row r="276" spans="1:8" s="504" customFormat="1" ht="63">
      <c r="A276" s="501" t="s">
        <v>109</v>
      </c>
      <c r="B276" s="501" t="s">
        <v>109</v>
      </c>
      <c r="C276" s="502" t="s">
        <v>92</v>
      </c>
      <c r="D276" s="471">
        <v>75.772999999999996</v>
      </c>
      <c r="E276" s="503" t="s">
        <v>93</v>
      </c>
      <c r="H276" s="506"/>
    </row>
    <row r="277" spans="1:8" s="504" customFormat="1" ht="63">
      <c r="A277" s="501" t="s">
        <v>110</v>
      </c>
      <c r="B277" s="501" t="s">
        <v>110</v>
      </c>
      <c r="C277" s="502" t="s">
        <v>92</v>
      </c>
      <c r="D277" s="471">
        <v>1.647</v>
      </c>
      <c r="E277" s="503" t="s">
        <v>93</v>
      </c>
      <c r="H277" s="506"/>
    </row>
    <row r="278" spans="1:8" s="504" customFormat="1" ht="63">
      <c r="A278" s="501" t="s">
        <v>111</v>
      </c>
      <c r="B278" s="501" t="s">
        <v>111</v>
      </c>
      <c r="C278" s="502" t="s">
        <v>92</v>
      </c>
      <c r="D278" s="471">
        <v>107.057</v>
      </c>
      <c r="E278" s="503" t="s">
        <v>93</v>
      </c>
      <c r="H278" s="506"/>
    </row>
    <row r="279" spans="1:8" s="504" customFormat="1" ht="63">
      <c r="A279" s="501" t="s">
        <v>112</v>
      </c>
      <c r="B279" s="501" t="s">
        <v>112</v>
      </c>
      <c r="C279" s="502" t="s">
        <v>92</v>
      </c>
      <c r="D279" s="471">
        <v>5.1349999999999998</v>
      </c>
      <c r="E279" s="503" t="s">
        <v>93</v>
      </c>
      <c r="H279" s="506"/>
    </row>
    <row r="280" spans="1:8" s="504" customFormat="1" ht="47.25">
      <c r="A280" s="501" t="s">
        <v>113</v>
      </c>
      <c r="B280" s="501" t="s">
        <v>113</v>
      </c>
      <c r="C280" s="502" t="s">
        <v>92</v>
      </c>
      <c r="D280" s="471">
        <v>1.7230000000000001</v>
      </c>
      <c r="E280" s="503" t="s">
        <v>93</v>
      </c>
      <c r="H280" s="506"/>
    </row>
    <row r="281" spans="1:8" s="504" customFormat="1" ht="63">
      <c r="A281" s="501" t="s">
        <v>114</v>
      </c>
      <c r="B281" s="501" t="s">
        <v>114</v>
      </c>
      <c r="C281" s="502" t="s">
        <v>92</v>
      </c>
      <c r="D281" s="471">
        <v>30.422000000000001</v>
      </c>
      <c r="E281" s="503" t="s">
        <v>93</v>
      </c>
      <c r="H281" s="506"/>
    </row>
    <row r="282" spans="1:8" s="504" customFormat="1" ht="47.25">
      <c r="A282" s="501" t="s">
        <v>115</v>
      </c>
      <c r="B282" s="501" t="s">
        <v>115</v>
      </c>
      <c r="C282" s="502" t="s">
        <v>92</v>
      </c>
      <c r="D282" s="471">
        <v>3.3090000000000002</v>
      </c>
      <c r="E282" s="503" t="s">
        <v>93</v>
      </c>
      <c r="H282" s="506"/>
    </row>
    <row r="283" spans="1:8" s="504" customFormat="1" ht="47.25">
      <c r="A283" s="501" t="s">
        <v>116</v>
      </c>
      <c r="B283" s="501" t="s">
        <v>116</v>
      </c>
      <c r="C283" s="502" t="s">
        <v>92</v>
      </c>
      <c r="D283" s="471">
        <v>30.672000000000001</v>
      </c>
      <c r="E283" s="503" t="s">
        <v>93</v>
      </c>
      <c r="H283" s="506"/>
    </row>
    <row r="284" spans="1:8" s="504" customFormat="1" ht="47.25">
      <c r="A284" s="501" t="s">
        <v>117</v>
      </c>
      <c r="B284" s="501" t="s">
        <v>117</v>
      </c>
      <c r="C284" s="502" t="s">
        <v>92</v>
      </c>
      <c r="D284" s="471">
        <v>68.605000000000004</v>
      </c>
      <c r="E284" s="503" t="s">
        <v>93</v>
      </c>
      <c r="H284" s="506"/>
    </row>
    <row r="285" spans="1:8" s="504" customFormat="1" ht="47.25">
      <c r="A285" s="501" t="s">
        <v>118</v>
      </c>
      <c r="B285" s="501" t="s">
        <v>118</v>
      </c>
      <c r="C285" s="502" t="s">
        <v>92</v>
      </c>
      <c r="D285" s="471">
        <v>7.4690000000000003</v>
      </c>
      <c r="E285" s="503" t="s">
        <v>93</v>
      </c>
      <c r="H285" s="506"/>
    </row>
    <row r="286" spans="1:8" s="504" customFormat="1" ht="47.25">
      <c r="A286" s="501" t="s">
        <v>119</v>
      </c>
      <c r="B286" s="501" t="s">
        <v>119</v>
      </c>
      <c r="C286" s="502" t="s">
        <v>92</v>
      </c>
      <c r="D286" s="471">
        <v>31.448</v>
      </c>
      <c r="E286" s="503" t="s">
        <v>93</v>
      </c>
      <c r="H286" s="506"/>
    </row>
    <row r="287" spans="1:8" s="504" customFormat="1" ht="47.25">
      <c r="A287" s="501" t="s">
        <v>120</v>
      </c>
      <c r="B287" s="501" t="s">
        <v>120</v>
      </c>
      <c r="C287" s="502" t="s">
        <v>92</v>
      </c>
      <c r="D287" s="471">
        <v>0.42899999999999999</v>
      </c>
      <c r="E287" s="503" t="s">
        <v>93</v>
      </c>
      <c r="H287" s="506"/>
    </row>
    <row r="288" spans="1:8" s="504" customFormat="1" ht="47.25">
      <c r="A288" s="508" t="s">
        <v>1352</v>
      </c>
      <c r="B288" s="508" t="s">
        <v>1352</v>
      </c>
      <c r="C288" s="502" t="s">
        <v>92</v>
      </c>
      <c r="D288" s="509">
        <v>7.7160000000000002</v>
      </c>
      <c r="E288" s="503" t="s">
        <v>93</v>
      </c>
      <c r="H288" s="510"/>
    </row>
    <row r="289" spans="1:8" s="504" customFormat="1" ht="47.25">
      <c r="A289" s="508" t="s">
        <v>1353</v>
      </c>
      <c r="B289" s="508" t="s">
        <v>1353</v>
      </c>
      <c r="C289" s="502" t="s">
        <v>92</v>
      </c>
      <c r="D289" s="509">
        <v>8.4030000000000005</v>
      </c>
      <c r="E289" s="503" t="s">
        <v>93</v>
      </c>
      <c r="H289" s="510"/>
    </row>
    <row r="290" spans="1:8" s="504" customFormat="1" ht="47.25">
      <c r="A290" s="508" t="s">
        <v>1354</v>
      </c>
      <c r="B290" s="508" t="s">
        <v>1354</v>
      </c>
      <c r="C290" s="502" t="s">
        <v>92</v>
      </c>
      <c r="D290" s="509">
        <v>5.5289999999999999</v>
      </c>
      <c r="E290" s="503" t="s">
        <v>93</v>
      </c>
      <c r="H290" s="510"/>
    </row>
    <row r="291" spans="1:8" s="504" customFormat="1" ht="47.25">
      <c r="A291" s="508" t="s">
        <v>1355</v>
      </c>
      <c r="B291" s="508" t="s">
        <v>1355</v>
      </c>
      <c r="C291" s="502" t="s">
        <v>92</v>
      </c>
      <c r="D291" s="509">
        <v>16.809000000000001</v>
      </c>
      <c r="E291" s="503" t="s">
        <v>93</v>
      </c>
      <c r="H291" s="510"/>
    </row>
    <row r="292" spans="1:8" s="504" customFormat="1" ht="47.25">
      <c r="A292" s="508" t="s">
        <v>1356</v>
      </c>
      <c r="B292" s="508" t="s">
        <v>1356</v>
      </c>
      <c r="C292" s="502" t="s">
        <v>92</v>
      </c>
      <c r="D292" s="509">
        <v>39.351999999999997</v>
      </c>
      <c r="E292" s="503" t="s">
        <v>93</v>
      </c>
      <c r="H292" s="510"/>
    </row>
    <row r="293" spans="1:8" s="504" customFormat="1" ht="47.25">
      <c r="A293" s="508" t="s">
        <v>1357</v>
      </c>
      <c r="B293" s="508" t="s">
        <v>1357</v>
      </c>
      <c r="C293" s="502" t="s">
        <v>92</v>
      </c>
      <c r="D293" s="509">
        <v>6.9189999999999996</v>
      </c>
      <c r="E293" s="503" t="s">
        <v>93</v>
      </c>
      <c r="H293" s="510"/>
    </row>
    <row r="294" spans="1:8" s="504" customFormat="1" ht="47.25">
      <c r="A294" s="508" t="s">
        <v>1358</v>
      </c>
      <c r="B294" s="508" t="s">
        <v>1358</v>
      </c>
      <c r="C294" s="502" t="s">
        <v>92</v>
      </c>
      <c r="D294" s="509">
        <v>129.155</v>
      </c>
      <c r="E294" s="503" t="s">
        <v>93</v>
      </c>
      <c r="H294" s="510"/>
    </row>
    <row r="295" spans="1:8" s="504" customFormat="1" ht="47.25">
      <c r="A295" s="508" t="s">
        <v>1359</v>
      </c>
      <c r="B295" s="508" t="s">
        <v>1359</v>
      </c>
      <c r="C295" s="502" t="s">
        <v>92</v>
      </c>
      <c r="D295" s="509">
        <v>56.622</v>
      </c>
      <c r="E295" s="503" t="s">
        <v>93</v>
      </c>
      <c r="H295" s="510"/>
    </row>
    <row r="296" spans="1:8" s="504" customFormat="1" ht="47.25">
      <c r="A296" s="508" t="s">
        <v>1360</v>
      </c>
      <c r="B296" s="508" t="s">
        <v>1360</v>
      </c>
      <c r="C296" s="502" t="s">
        <v>92</v>
      </c>
      <c r="D296" s="509">
        <v>21.149000000000001</v>
      </c>
      <c r="E296" s="503" t="s">
        <v>93</v>
      </c>
      <c r="H296" s="510"/>
    </row>
    <row r="297" spans="1:8" s="504" customFormat="1" ht="47.25">
      <c r="A297" s="508" t="s">
        <v>1361</v>
      </c>
      <c r="B297" s="508" t="s">
        <v>1361</v>
      </c>
      <c r="C297" s="502" t="s">
        <v>92</v>
      </c>
      <c r="D297" s="509">
        <v>6.6970000000000001</v>
      </c>
      <c r="E297" s="503" t="s">
        <v>93</v>
      </c>
      <c r="H297" s="510"/>
    </row>
    <row r="298" spans="1:8" s="504" customFormat="1" ht="47.25">
      <c r="A298" s="508" t="s">
        <v>1362</v>
      </c>
      <c r="B298" s="508" t="s">
        <v>1362</v>
      </c>
      <c r="C298" s="502" t="s">
        <v>92</v>
      </c>
      <c r="D298" s="509">
        <v>8.5820000000000007</v>
      </c>
      <c r="E298" s="503" t="s">
        <v>93</v>
      </c>
      <c r="H298" s="510"/>
    </row>
    <row r="299" spans="1:8" s="504" customFormat="1" ht="47.25">
      <c r="A299" s="508" t="s">
        <v>1363</v>
      </c>
      <c r="B299" s="508" t="s">
        <v>1363</v>
      </c>
      <c r="C299" s="502" t="s">
        <v>92</v>
      </c>
      <c r="D299" s="509">
        <v>89.346000000000004</v>
      </c>
      <c r="E299" s="503" t="s">
        <v>93</v>
      </c>
      <c r="H299" s="510"/>
    </row>
    <row r="300" spans="1:8" s="504" customFormat="1" ht="47.25">
      <c r="A300" s="508" t="s">
        <v>1364</v>
      </c>
      <c r="B300" s="508" t="s">
        <v>1364</v>
      </c>
      <c r="C300" s="502" t="s">
        <v>92</v>
      </c>
      <c r="D300" s="509">
        <v>4.5170000000000003</v>
      </c>
      <c r="E300" s="503" t="s">
        <v>93</v>
      </c>
      <c r="H300" s="510"/>
    </row>
    <row r="301" spans="1:8" s="504" customFormat="1" ht="63">
      <c r="A301" s="508" t="s">
        <v>1365</v>
      </c>
      <c r="B301" s="508" t="s">
        <v>1365</v>
      </c>
      <c r="C301" s="502" t="s">
        <v>92</v>
      </c>
      <c r="D301" s="509">
        <v>9.6389999999999993</v>
      </c>
      <c r="E301" s="503" t="s">
        <v>93</v>
      </c>
      <c r="H301" s="510"/>
    </row>
    <row r="302" spans="1:8" s="504" customFormat="1" ht="63">
      <c r="A302" s="508" t="s">
        <v>1366</v>
      </c>
      <c r="B302" s="508" t="s">
        <v>1366</v>
      </c>
      <c r="C302" s="502" t="s">
        <v>92</v>
      </c>
      <c r="D302" s="509">
        <v>24.097000000000001</v>
      </c>
      <c r="E302" s="503" t="s">
        <v>93</v>
      </c>
      <c r="H302" s="510"/>
    </row>
    <row r="303" spans="1:8" s="504" customFormat="1" ht="47.25">
      <c r="A303" s="508" t="s">
        <v>1367</v>
      </c>
      <c r="B303" s="508" t="s">
        <v>1367</v>
      </c>
      <c r="C303" s="502" t="s">
        <v>92</v>
      </c>
      <c r="D303" s="509">
        <v>9.9600000000000009</v>
      </c>
      <c r="E303" s="503" t="s">
        <v>93</v>
      </c>
      <c r="H303" s="510"/>
    </row>
    <row r="304" spans="1:8" s="504" customFormat="1" ht="47.25">
      <c r="A304" s="508" t="s">
        <v>1368</v>
      </c>
      <c r="B304" s="508" t="s">
        <v>1368</v>
      </c>
      <c r="C304" s="502" t="s">
        <v>92</v>
      </c>
      <c r="D304" s="509">
        <v>45.13</v>
      </c>
      <c r="E304" s="503" t="s">
        <v>93</v>
      </c>
      <c r="H304" s="510"/>
    </row>
    <row r="305" spans="1:8" s="504" customFormat="1" ht="47.25">
      <c r="A305" s="508" t="s">
        <v>1369</v>
      </c>
      <c r="B305" s="508" t="s">
        <v>1369</v>
      </c>
      <c r="C305" s="502" t="s">
        <v>92</v>
      </c>
      <c r="D305" s="509">
        <v>8.8109999999999999</v>
      </c>
      <c r="E305" s="503" t="s">
        <v>93</v>
      </c>
      <c r="H305" s="510"/>
    </row>
    <row r="306" spans="1:8" s="504" customFormat="1" ht="47.25">
      <c r="A306" s="508" t="s">
        <v>1370</v>
      </c>
      <c r="B306" s="508" t="s">
        <v>1370</v>
      </c>
      <c r="C306" s="502" t="s">
        <v>92</v>
      </c>
      <c r="D306" s="509">
        <v>10.916</v>
      </c>
      <c r="E306" s="503" t="s">
        <v>93</v>
      </c>
      <c r="H306" s="510"/>
    </row>
    <row r="307" spans="1:8" s="504" customFormat="1" ht="47.25">
      <c r="A307" s="508" t="s">
        <v>1371</v>
      </c>
      <c r="B307" s="508" t="s">
        <v>1371</v>
      </c>
      <c r="C307" s="502" t="s">
        <v>92</v>
      </c>
      <c r="D307" s="509">
        <v>2.5920000000000001</v>
      </c>
      <c r="E307" s="503" t="s">
        <v>93</v>
      </c>
      <c r="H307" s="510"/>
    </row>
    <row r="308" spans="1:8" s="504" customFormat="1" ht="47.25">
      <c r="A308" s="508" t="s">
        <v>1372</v>
      </c>
      <c r="B308" s="508" t="s">
        <v>1372</v>
      </c>
      <c r="C308" s="502" t="s">
        <v>92</v>
      </c>
      <c r="D308" s="509">
        <v>55.905999999999999</v>
      </c>
      <c r="E308" s="503" t="s">
        <v>93</v>
      </c>
      <c r="H308" s="510"/>
    </row>
    <row r="309" spans="1:8" s="504" customFormat="1" ht="47.25">
      <c r="A309" s="508" t="s">
        <v>1373</v>
      </c>
      <c r="B309" s="508" t="s">
        <v>1373</v>
      </c>
      <c r="C309" s="502" t="s">
        <v>92</v>
      </c>
      <c r="D309" s="509">
        <v>95.587999999999994</v>
      </c>
      <c r="E309" s="503" t="s">
        <v>93</v>
      </c>
      <c r="H309" s="510"/>
    </row>
    <row r="310" spans="1:8" s="504" customFormat="1" ht="47.25">
      <c r="A310" s="508" t="s">
        <v>1374</v>
      </c>
      <c r="B310" s="508" t="s">
        <v>1374</v>
      </c>
      <c r="C310" s="502" t="s">
        <v>92</v>
      </c>
      <c r="D310" s="509">
        <v>1.819</v>
      </c>
      <c r="E310" s="503" t="s">
        <v>93</v>
      </c>
      <c r="H310" s="510"/>
    </row>
    <row r="311" spans="1:8" s="504" customFormat="1" ht="47.25">
      <c r="A311" s="508" t="s">
        <v>1375</v>
      </c>
      <c r="B311" s="508" t="s">
        <v>1375</v>
      </c>
      <c r="C311" s="502" t="s">
        <v>92</v>
      </c>
      <c r="D311" s="509">
        <v>0.39600000000000002</v>
      </c>
      <c r="E311" s="503" t="s">
        <v>93</v>
      </c>
      <c r="H311" s="510"/>
    </row>
    <row r="312" spans="1:8" s="504" customFormat="1" ht="47.25">
      <c r="A312" s="508" t="s">
        <v>1376</v>
      </c>
      <c r="B312" s="508" t="s">
        <v>1376</v>
      </c>
      <c r="C312" s="502" t="s">
        <v>92</v>
      </c>
      <c r="D312" s="509">
        <v>2.8140000000000001</v>
      </c>
      <c r="E312" s="503" t="s">
        <v>93</v>
      </c>
      <c r="H312" s="510"/>
    </row>
    <row r="313" spans="1:8" s="504" customFormat="1" ht="47.25">
      <c r="A313" s="508" t="s">
        <v>1377</v>
      </c>
      <c r="B313" s="508" t="s">
        <v>1377</v>
      </c>
      <c r="C313" s="502" t="s">
        <v>92</v>
      </c>
      <c r="D313" s="509">
        <v>4.4429999999999996</v>
      </c>
      <c r="E313" s="503" t="s">
        <v>93</v>
      </c>
      <c r="H313" s="510"/>
    </row>
    <row r="314" spans="1:8" s="504" customFormat="1" ht="47.25">
      <c r="A314" s="508" t="s">
        <v>1378</v>
      </c>
      <c r="B314" s="508" t="s">
        <v>1378</v>
      </c>
      <c r="C314" s="502" t="s">
        <v>92</v>
      </c>
      <c r="D314" s="509">
        <v>3.7730000000000001</v>
      </c>
      <c r="E314" s="503" t="s">
        <v>93</v>
      </c>
      <c r="H314" s="510"/>
    </row>
    <row r="315" spans="1:8" s="504" customFormat="1" ht="47.25">
      <c r="A315" s="508" t="s">
        <v>1379</v>
      </c>
      <c r="B315" s="508" t="s">
        <v>1379</v>
      </c>
      <c r="C315" s="502" t="s">
        <v>92</v>
      </c>
      <c r="D315" s="509">
        <v>4.0060000000000002</v>
      </c>
      <c r="E315" s="503" t="s">
        <v>93</v>
      </c>
      <c r="H315" s="510"/>
    </row>
    <row r="316" spans="1:8" s="504" customFormat="1" ht="47.25">
      <c r="A316" s="508" t="s">
        <v>1380</v>
      </c>
      <c r="B316" s="508" t="s">
        <v>1380</v>
      </c>
      <c r="C316" s="502" t="s">
        <v>92</v>
      </c>
      <c r="D316" s="509">
        <v>2.843</v>
      </c>
      <c r="E316" s="503" t="s">
        <v>93</v>
      </c>
      <c r="H316" s="510"/>
    </row>
    <row r="317" spans="1:8" s="504" customFormat="1" ht="63">
      <c r="A317" s="508" t="s">
        <v>1381</v>
      </c>
      <c r="B317" s="508" t="s">
        <v>1381</v>
      </c>
      <c r="C317" s="502" t="s">
        <v>92</v>
      </c>
      <c r="D317" s="509">
        <v>9.4039999999999999</v>
      </c>
      <c r="E317" s="503" t="s">
        <v>93</v>
      </c>
      <c r="H317" s="510"/>
    </row>
    <row r="318" spans="1:8" s="504" customFormat="1" ht="47.25">
      <c r="A318" s="508" t="s">
        <v>1382</v>
      </c>
      <c r="B318" s="508" t="s">
        <v>1382</v>
      </c>
      <c r="C318" s="502" t="s">
        <v>92</v>
      </c>
      <c r="D318" s="509">
        <v>4.5389999999999997</v>
      </c>
      <c r="E318" s="503" t="s">
        <v>93</v>
      </c>
      <c r="H318" s="510"/>
    </row>
    <row r="319" spans="1:8" s="504" customFormat="1" ht="47.25">
      <c r="A319" s="508" t="s">
        <v>1383</v>
      </c>
      <c r="B319" s="508" t="s">
        <v>1383</v>
      </c>
      <c r="C319" s="502" t="s">
        <v>92</v>
      </c>
      <c r="D319" s="509">
        <v>6.4429999999999996</v>
      </c>
      <c r="E319" s="503" t="s">
        <v>93</v>
      </c>
      <c r="H319" s="510"/>
    </row>
    <row r="320" spans="1:8" s="504" customFormat="1" ht="47.25">
      <c r="A320" s="508" t="s">
        <v>1384</v>
      </c>
      <c r="B320" s="508" t="s">
        <v>1384</v>
      </c>
      <c r="C320" s="502" t="s">
        <v>92</v>
      </c>
      <c r="D320" s="509">
        <v>3.1869999999999998</v>
      </c>
      <c r="E320" s="503" t="s">
        <v>93</v>
      </c>
      <c r="H320" s="510"/>
    </row>
    <row r="321" spans="1:8" s="504" customFormat="1" ht="47.25">
      <c r="A321" s="508" t="s">
        <v>1385</v>
      </c>
      <c r="B321" s="508" t="s">
        <v>1385</v>
      </c>
      <c r="C321" s="502" t="s">
        <v>92</v>
      </c>
      <c r="D321" s="509">
        <v>3.2109999999999999</v>
      </c>
      <c r="E321" s="503" t="s">
        <v>93</v>
      </c>
      <c r="H321" s="510"/>
    </row>
    <row r="322" spans="1:8" s="504" customFormat="1" ht="47.25">
      <c r="A322" s="508" t="s">
        <v>1386</v>
      </c>
      <c r="B322" s="508" t="s">
        <v>1386</v>
      </c>
      <c r="C322" s="502" t="s">
        <v>92</v>
      </c>
      <c r="D322" s="509">
        <v>3.891</v>
      </c>
      <c r="E322" s="503" t="s">
        <v>93</v>
      </c>
      <c r="H322" s="510"/>
    </row>
    <row r="323" spans="1:8" s="504" customFormat="1" ht="47.25">
      <c r="A323" s="508" t="s">
        <v>1387</v>
      </c>
      <c r="B323" s="508" t="s">
        <v>1387</v>
      </c>
      <c r="C323" s="502" t="s">
        <v>92</v>
      </c>
      <c r="D323" s="509">
        <v>55.284999999999997</v>
      </c>
      <c r="E323" s="503" t="s">
        <v>93</v>
      </c>
      <c r="H323" s="510"/>
    </row>
    <row r="324" spans="1:8" s="504" customFormat="1" ht="47.25">
      <c r="A324" s="508" t="s">
        <v>1388</v>
      </c>
      <c r="B324" s="508" t="s">
        <v>1388</v>
      </c>
      <c r="C324" s="502" t="s">
        <v>92</v>
      </c>
      <c r="D324" s="509">
        <v>49.692</v>
      </c>
      <c r="E324" s="503" t="s">
        <v>93</v>
      </c>
      <c r="H324" s="510"/>
    </row>
    <row r="325" spans="1:8" s="504" customFormat="1" ht="47.25">
      <c r="A325" s="508" t="s">
        <v>1389</v>
      </c>
      <c r="B325" s="508" t="s">
        <v>1389</v>
      </c>
      <c r="C325" s="502" t="s">
        <v>92</v>
      </c>
      <c r="D325" s="509">
        <v>4.6909999999999998</v>
      </c>
      <c r="E325" s="503" t="s">
        <v>93</v>
      </c>
      <c r="H325" s="510"/>
    </row>
    <row r="326" spans="1:8" s="504" customFormat="1" ht="47.25">
      <c r="A326" s="508" t="s">
        <v>1390</v>
      </c>
      <c r="B326" s="508" t="s">
        <v>1390</v>
      </c>
      <c r="C326" s="502" t="s">
        <v>92</v>
      </c>
      <c r="D326" s="509">
        <v>14.832000000000001</v>
      </c>
      <c r="E326" s="503" t="s">
        <v>93</v>
      </c>
      <c r="H326" s="510"/>
    </row>
    <row r="327" spans="1:8" s="504" customFormat="1" ht="47.25">
      <c r="A327" s="508" t="s">
        <v>1391</v>
      </c>
      <c r="B327" s="508" t="s">
        <v>1391</v>
      </c>
      <c r="C327" s="502" t="s">
        <v>92</v>
      </c>
      <c r="D327" s="509">
        <v>1.978</v>
      </c>
      <c r="E327" s="503" t="s">
        <v>93</v>
      </c>
      <c r="H327" s="510"/>
    </row>
    <row r="328" spans="1:8" s="504" customFormat="1" ht="47.25">
      <c r="A328" s="508" t="s">
        <v>1392</v>
      </c>
      <c r="B328" s="508" t="s">
        <v>1392</v>
      </c>
      <c r="C328" s="502" t="s">
        <v>92</v>
      </c>
      <c r="D328" s="509">
        <v>4.9939999999999998</v>
      </c>
      <c r="E328" s="503" t="s">
        <v>93</v>
      </c>
      <c r="H328" s="510"/>
    </row>
    <row r="329" spans="1:8" s="504" customFormat="1" ht="47.25">
      <c r="A329" s="508" t="s">
        <v>1393</v>
      </c>
      <c r="B329" s="508" t="s">
        <v>1393</v>
      </c>
      <c r="C329" s="502" t="s">
        <v>92</v>
      </c>
      <c r="D329" s="509">
        <v>5.9039999999999999</v>
      </c>
      <c r="E329" s="503" t="s">
        <v>93</v>
      </c>
      <c r="H329" s="510"/>
    </row>
    <row r="330" spans="1:8" s="504" customFormat="1" ht="47.25">
      <c r="A330" s="508" t="s">
        <v>1394</v>
      </c>
      <c r="B330" s="508" t="s">
        <v>1394</v>
      </c>
      <c r="C330" s="502" t="s">
        <v>92</v>
      </c>
      <c r="D330" s="509">
        <v>13.811</v>
      </c>
      <c r="E330" s="503" t="s">
        <v>93</v>
      </c>
      <c r="H330" s="510"/>
    </row>
    <row r="331" spans="1:8" s="504" customFormat="1" ht="47.25">
      <c r="A331" s="508" t="s">
        <v>1395</v>
      </c>
      <c r="B331" s="508" t="s">
        <v>1395</v>
      </c>
      <c r="C331" s="502" t="s">
        <v>92</v>
      </c>
      <c r="D331" s="509">
        <v>2.802</v>
      </c>
      <c r="E331" s="503" t="s">
        <v>93</v>
      </c>
      <c r="H331" s="510"/>
    </row>
    <row r="332" spans="1:8" s="504" customFormat="1" ht="47.25">
      <c r="A332" s="508" t="s">
        <v>1396</v>
      </c>
      <c r="B332" s="508" t="s">
        <v>1396</v>
      </c>
      <c r="C332" s="502" t="s">
        <v>92</v>
      </c>
      <c r="D332" s="509">
        <v>3.1739999999999999</v>
      </c>
      <c r="E332" s="503" t="s">
        <v>93</v>
      </c>
      <c r="H332" s="510"/>
    </row>
    <row r="333" spans="1:8" s="504" customFormat="1" ht="47.25">
      <c r="A333" s="508" t="s">
        <v>1397</v>
      </c>
      <c r="B333" s="508" t="s">
        <v>1397</v>
      </c>
      <c r="C333" s="502" t="s">
        <v>92</v>
      </c>
      <c r="D333" s="509">
        <v>32.624000000000002</v>
      </c>
      <c r="E333" s="503" t="s">
        <v>93</v>
      </c>
      <c r="H333" s="510"/>
    </row>
    <row r="334" spans="1:8" s="504" customFormat="1" ht="47.25">
      <c r="A334" s="508" t="s">
        <v>1398</v>
      </c>
      <c r="B334" s="508" t="s">
        <v>1398</v>
      </c>
      <c r="C334" s="502" t="s">
        <v>92</v>
      </c>
      <c r="D334" s="509">
        <v>3.407</v>
      </c>
      <c r="E334" s="503" t="s">
        <v>93</v>
      </c>
      <c r="H334" s="510"/>
    </row>
    <row r="335" spans="1:8" s="504" customFormat="1" ht="47.25">
      <c r="A335" s="508" t="s">
        <v>1399</v>
      </c>
      <c r="B335" s="508" t="s">
        <v>1399</v>
      </c>
      <c r="C335" s="502" t="s">
        <v>92</v>
      </c>
      <c r="D335" s="509">
        <v>44.273000000000003</v>
      </c>
      <c r="E335" s="503" t="s">
        <v>93</v>
      </c>
      <c r="H335" s="510"/>
    </row>
    <row r="336" spans="1:8" s="504" customFormat="1" ht="47.25">
      <c r="A336" s="508" t="s">
        <v>1400</v>
      </c>
      <c r="B336" s="508" t="s">
        <v>1400</v>
      </c>
      <c r="C336" s="502" t="s">
        <v>92</v>
      </c>
      <c r="D336" s="509">
        <v>5.4829999999999997</v>
      </c>
      <c r="E336" s="503" t="s">
        <v>93</v>
      </c>
      <c r="H336" s="510"/>
    </row>
    <row r="337" spans="1:8" s="504" customFormat="1" ht="47.25">
      <c r="A337" s="508" t="s">
        <v>1401</v>
      </c>
      <c r="B337" s="508" t="s">
        <v>1401</v>
      </c>
      <c r="C337" s="502" t="s">
        <v>92</v>
      </c>
      <c r="D337" s="509">
        <v>2.1389999999999998</v>
      </c>
      <c r="E337" s="503" t="s">
        <v>93</v>
      </c>
      <c r="H337" s="510"/>
    </row>
    <row r="338" spans="1:8" s="504" customFormat="1" ht="47.25">
      <c r="A338" s="508" t="s">
        <v>1402</v>
      </c>
      <c r="B338" s="508" t="s">
        <v>1402</v>
      </c>
      <c r="C338" s="502" t="s">
        <v>92</v>
      </c>
      <c r="D338" s="509">
        <v>1.18</v>
      </c>
      <c r="E338" s="503" t="s">
        <v>93</v>
      </c>
      <c r="H338" s="510"/>
    </row>
    <row r="339" spans="1:8" s="504" customFormat="1" ht="47.25">
      <c r="A339" s="508" t="s">
        <v>1403</v>
      </c>
      <c r="B339" s="508" t="s">
        <v>1403</v>
      </c>
      <c r="C339" s="502" t="s">
        <v>92</v>
      </c>
      <c r="D339" s="509">
        <v>7.5030000000000001</v>
      </c>
      <c r="E339" s="503" t="s">
        <v>93</v>
      </c>
      <c r="H339" s="510"/>
    </row>
    <row r="340" spans="1:8" s="504" customFormat="1" ht="47.25">
      <c r="A340" s="508" t="s">
        <v>1404</v>
      </c>
      <c r="B340" s="508" t="s">
        <v>1404</v>
      </c>
      <c r="C340" s="502" t="s">
        <v>92</v>
      </c>
      <c r="D340" s="509">
        <v>19.375</v>
      </c>
      <c r="E340" s="503" t="s">
        <v>93</v>
      </c>
      <c r="H340" s="510"/>
    </row>
    <row r="341" spans="1:8" s="504" customFormat="1" ht="47.25">
      <c r="A341" s="508" t="s">
        <v>1405</v>
      </c>
      <c r="B341" s="508" t="s">
        <v>1405</v>
      </c>
      <c r="C341" s="502" t="s">
        <v>92</v>
      </c>
      <c r="D341" s="509">
        <v>10.475</v>
      </c>
      <c r="E341" s="503" t="s">
        <v>93</v>
      </c>
      <c r="H341" s="510"/>
    </row>
    <row r="342" spans="1:8" s="504" customFormat="1" ht="47.25">
      <c r="A342" s="508" t="s">
        <v>1406</v>
      </c>
      <c r="B342" s="508" t="s">
        <v>1406</v>
      </c>
      <c r="C342" s="502" t="s">
        <v>92</v>
      </c>
      <c r="D342" s="509">
        <v>10.622999999999999</v>
      </c>
      <c r="E342" s="503" t="s">
        <v>93</v>
      </c>
      <c r="H342" s="510"/>
    </row>
    <row r="343" spans="1:8" s="504" customFormat="1" ht="47.25">
      <c r="A343" s="508" t="s">
        <v>1407</v>
      </c>
      <c r="B343" s="508" t="s">
        <v>1407</v>
      </c>
      <c r="C343" s="502" t="s">
        <v>92</v>
      </c>
      <c r="D343" s="509">
        <v>130.98500000000001</v>
      </c>
      <c r="E343" s="503" t="s">
        <v>93</v>
      </c>
      <c r="H343" s="510"/>
    </row>
    <row r="344" spans="1:8" s="504" customFormat="1" ht="47.25">
      <c r="A344" s="508" t="s">
        <v>1408</v>
      </c>
      <c r="B344" s="508" t="s">
        <v>1408</v>
      </c>
      <c r="C344" s="502" t="s">
        <v>92</v>
      </c>
      <c r="D344" s="509">
        <v>56.247999999999998</v>
      </c>
      <c r="E344" s="503" t="s">
        <v>93</v>
      </c>
      <c r="H344" s="510"/>
    </row>
    <row r="345" spans="1:8" s="504" customFormat="1" ht="47.25">
      <c r="A345" s="508" t="s">
        <v>1409</v>
      </c>
      <c r="B345" s="508" t="s">
        <v>1409</v>
      </c>
      <c r="C345" s="502" t="s">
        <v>92</v>
      </c>
      <c r="D345" s="509">
        <v>12.374000000000001</v>
      </c>
      <c r="E345" s="503" t="s">
        <v>93</v>
      </c>
      <c r="H345" s="510"/>
    </row>
    <row r="346" spans="1:8" s="504" customFormat="1" ht="47.25">
      <c r="A346" s="508" t="s">
        <v>1410</v>
      </c>
      <c r="B346" s="508" t="s">
        <v>1410</v>
      </c>
      <c r="C346" s="502" t="s">
        <v>92</v>
      </c>
      <c r="D346" s="509">
        <v>0.75700000000000001</v>
      </c>
      <c r="E346" s="503" t="s">
        <v>93</v>
      </c>
      <c r="H346" s="510"/>
    </row>
    <row r="347" spans="1:8" s="504" customFormat="1" ht="47.25">
      <c r="A347" s="508" t="s">
        <v>1411</v>
      </c>
      <c r="B347" s="508" t="s">
        <v>1411</v>
      </c>
      <c r="C347" s="502" t="s">
        <v>92</v>
      </c>
      <c r="D347" s="509">
        <v>7.4770000000000003</v>
      </c>
      <c r="E347" s="503" t="s">
        <v>93</v>
      </c>
      <c r="H347" s="510"/>
    </row>
    <row r="348" spans="1:8" s="504" customFormat="1" ht="47.25">
      <c r="A348" s="508" t="s">
        <v>1412</v>
      </c>
      <c r="B348" s="508" t="s">
        <v>1412</v>
      </c>
      <c r="C348" s="502" t="s">
        <v>92</v>
      </c>
      <c r="D348" s="509">
        <v>5.3090000000000002</v>
      </c>
      <c r="E348" s="503" t="s">
        <v>93</v>
      </c>
      <c r="H348" s="510"/>
    </row>
    <row r="349" spans="1:8" s="504" customFormat="1" ht="47.25">
      <c r="A349" s="508" t="s">
        <v>1413</v>
      </c>
      <c r="B349" s="508" t="s">
        <v>1413</v>
      </c>
      <c r="C349" s="502" t="s">
        <v>92</v>
      </c>
      <c r="D349" s="509">
        <v>9.5739999999999998</v>
      </c>
      <c r="E349" s="503" t="s">
        <v>93</v>
      </c>
      <c r="H349" s="510"/>
    </row>
    <row r="350" spans="1:8" s="504" customFormat="1" ht="47.25">
      <c r="A350" s="508" t="s">
        <v>1414</v>
      </c>
      <c r="B350" s="508" t="s">
        <v>1414</v>
      </c>
      <c r="C350" s="502" t="s">
        <v>92</v>
      </c>
      <c r="D350" s="509">
        <v>23.292000000000002</v>
      </c>
      <c r="E350" s="503" t="s">
        <v>93</v>
      </c>
      <c r="H350" s="510"/>
    </row>
    <row r="351" spans="1:8" s="504" customFormat="1" ht="47.25">
      <c r="A351" s="508" t="s">
        <v>1415</v>
      </c>
      <c r="B351" s="508" t="s">
        <v>1415</v>
      </c>
      <c r="C351" s="502" t="s">
        <v>92</v>
      </c>
      <c r="D351" s="509">
        <v>0.54300000000000004</v>
      </c>
      <c r="E351" s="503" t="s">
        <v>93</v>
      </c>
      <c r="H351" s="510"/>
    </row>
    <row r="352" spans="1:8" s="504" customFormat="1" ht="47.25">
      <c r="A352" s="508" t="s">
        <v>1416</v>
      </c>
      <c r="B352" s="508" t="s">
        <v>1416</v>
      </c>
      <c r="C352" s="502" t="s">
        <v>92</v>
      </c>
      <c r="D352" s="509">
        <v>2.452</v>
      </c>
      <c r="E352" s="503" t="s">
        <v>93</v>
      </c>
      <c r="H352" s="510"/>
    </row>
    <row r="353" spans="1:8" s="504" customFormat="1" ht="47.25">
      <c r="A353" s="508" t="s">
        <v>1417</v>
      </c>
      <c r="B353" s="508" t="s">
        <v>1417</v>
      </c>
      <c r="C353" s="502" t="s">
        <v>92</v>
      </c>
      <c r="D353" s="509">
        <v>2.2959999999999998</v>
      </c>
      <c r="E353" s="503" t="s">
        <v>93</v>
      </c>
      <c r="H353" s="510"/>
    </row>
    <row r="354" spans="1:8" s="504" customFormat="1" ht="47.25">
      <c r="A354" s="508" t="s">
        <v>1418</v>
      </c>
      <c r="B354" s="508" t="s">
        <v>1418</v>
      </c>
      <c r="C354" s="502" t="s">
        <v>92</v>
      </c>
      <c r="D354" s="509">
        <v>6.0789999999999997</v>
      </c>
      <c r="E354" s="503" t="s">
        <v>93</v>
      </c>
      <c r="H354" s="510"/>
    </row>
    <row r="355" spans="1:8" s="504" customFormat="1" ht="47.25">
      <c r="A355" s="508" t="s">
        <v>1419</v>
      </c>
      <c r="B355" s="508" t="s">
        <v>1419</v>
      </c>
      <c r="C355" s="502" t="s">
        <v>92</v>
      </c>
      <c r="D355" s="509">
        <v>4.2859999999999996</v>
      </c>
      <c r="E355" s="503" t="s">
        <v>93</v>
      </c>
      <c r="H355" s="510"/>
    </row>
    <row r="356" spans="1:8" s="504" customFormat="1" ht="47.25">
      <c r="A356" s="508" t="s">
        <v>1420</v>
      </c>
      <c r="B356" s="508" t="s">
        <v>1420</v>
      </c>
      <c r="C356" s="502" t="s">
        <v>92</v>
      </c>
      <c r="D356" s="509">
        <v>18.905000000000001</v>
      </c>
      <c r="E356" s="503" t="s">
        <v>93</v>
      </c>
      <c r="H356" s="510"/>
    </row>
    <row r="357" spans="1:8" s="504" customFormat="1" ht="47.25">
      <c r="A357" s="508" t="s">
        <v>1421</v>
      </c>
      <c r="B357" s="508" t="s">
        <v>1421</v>
      </c>
      <c r="C357" s="502" t="s">
        <v>92</v>
      </c>
      <c r="D357" s="511">
        <v>11.112</v>
      </c>
      <c r="E357" s="503" t="s">
        <v>93</v>
      </c>
      <c r="H357" s="510"/>
    </row>
    <row r="358" spans="1:8" s="504" customFormat="1" ht="47.25">
      <c r="A358" s="508" t="s">
        <v>1422</v>
      </c>
      <c r="B358" s="508" t="s">
        <v>1422</v>
      </c>
      <c r="C358" s="502" t="s">
        <v>92</v>
      </c>
      <c r="D358" s="512">
        <v>12.196</v>
      </c>
      <c r="E358" s="503" t="s">
        <v>93</v>
      </c>
      <c r="H358" s="510"/>
    </row>
    <row r="359" spans="1:8" s="504" customFormat="1" ht="47.25">
      <c r="A359" s="508" t="s">
        <v>1423</v>
      </c>
      <c r="B359" s="508" t="s">
        <v>1423</v>
      </c>
      <c r="C359" s="502" t="s">
        <v>92</v>
      </c>
      <c r="D359" s="512">
        <v>77.096000000000004</v>
      </c>
      <c r="E359" s="503" t="s">
        <v>93</v>
      </c>
      <c r="H359" s="510"/>
    </row>
    <row r="360" spans="1:8" s="504" customFormat="1" ht="47.25">
      <c r="A360" s="508" t="s">
        <v>1424</v>
      </c>
      <c r="B360" s="508" t="s">
        <v>1424</v>
      </c>
      <c r="C360" s="502" t="s">
        <v>92</v>
      </c>
      <c r="D360" s="512">
        <v>0.33400000000000002</v>
      </c>
      <c r="E360" s="503" t="s">
        <v>93</v>
      </c>
      <c r="H360" s="510"/>
    </row>
    <row r="361" spans="1:8" s="504" customFormat="1" ht="47.25">
      <c r="A361" s="508" t="s">
        <v>1425</v>
      </c>
      <c r="B361" s="508" t="s">
        <v>1425</v>
      </c>
      <c r="C361" s="502" t="s">
        <v>92</v>
      </c>
      <c r="D361" s="512">
        <v>2.1989999999999998</v>
      </c>
      <c r="E361" s="503" t="s">
        <v>93</v>
      </c>
      <c r="H361" s="510"/>
    </row>
    <row r="362" spans="1:8" s="504" customFormat="1" ht="47.25">
      <c r="A362" s="508" t="s">
        <v>1426</v>
      </c>
      <c r="B362" s="508" t="s">
        <v>1426</v>
      </c>
      <c r="C362" s="502" t="s">
        <v>92</v>
      </c>
      <c r="D362" s="512">
        <v>27.244</v>
      </c>
      <c r="E362" s="503" t="s">
        <v>93</v>
      </c>
      <c r="H362" s="510"/>
    </row>
    <row r="363" spans="1:8" s="504" customFormat="1" ht="47.25">
      <c r="A363" s="508" t="s">
        <v>1427</v>
      </c>
      <c r="B363" s="508" t="s">
        <v>1427</v>
      </c>
      <c r="C363" s="502" t="s">
        <v>92</v>
      </c>
      <c r="D363" s="512">
        <v>3.6640000000000001</v>
      </c>
      <c r="E363" s="503" t="s">
        <v>93</v>
      </c>
      <c r="H363" s="510"/>
    </row>
    <row r="364" spans="1:8" s="504" customFormat="1" ht="47.25">
      <c r="A364" s="508" t="s">
        <v>1428</v>
      </c>
      <c r="B364" s="508" t="s">
        <v>1428</v>
      </c>
      <c r="C364" s="502" t="s">
        <v>92</v>
      </c>
      <c r="D364" s="512">
        <v>8.9339999999999993</v>
      </c>
      <c r="E364" s="503" t="s">
        <v>93</v>
      </c>
      <c r="H364" s="510"/>
    </row>
    <row r="365" spans="1:8" s="504" customFormat="1" ht="47.25">
      <c r="A365" s="508" t="s">
        <v>1429</v>
      </c>
      <c r="B365" s="508" t="s">
        <v>1429</v>
      </c>
      <c r="C365" s="502" t="s">
        <v>92</v>
      </c>
      <c r="D365" s="512">
        <v>5.75</v>
      </c>
      <c r="E365" s="503" t="s">
        <v>93</v>
      </c>
      <c r="H365" s="510"/>
    </row>
    <row r="366" spans="1:8" s="504" customFormat="1" ht="47.25">
      <c r="A366" s="508" t="s">
        <v>1430</v>
      </c>
      <c r="B366" s="508" t="s">
        <v>1430</v>
      </c>
      <c r="C366" s="502" t="s">
        <v>92</v>
      </c>
      <c r="D366" s="512">
        <v>3.9420000000000002</v>
      </c>
      <c r="E366" s="503" t="s">
        <v>93</v>
      </c>
      <c r="H366" s="510"/>
    </row>
    <row r="367" spans="1:8" s="504" customFormat="1" ht="47.25">
      <c r="A367" s="508" t="s">
        <v>1431</v>
      </c>
      <c r="B367" s="508" t="s">
        <v>1431</v>
      </c>
      <c r="C367" s="502" t="s">
        <v>92</v>
      </c>
      <c r="D367" s="512">
        <v>42.366999999999997</v>
      </c>
      <c r="E367" s="503" t="s">
        <v>93</v>
      </c>
      <c r="H367" s="510"/>
    </row>
    <row r="368" spans="1:8" s="504" customFormat="1" ht="47.25">
      <c r="A368" s="508" t="s">
        <v>1432</v>
      </c>
      <c r="B368" s="508" t="s">
        <v>1432</v>
      </c>
      <c r="C368" s="502" t="s">
        <v>92</v>
      </c>
      <c r="D368" s="512">
        <v>1.6080000000000001</v>
      </c>
      <c r="E368" s="503" t="s">
        <v>93</v>
      </c>
      <c r="H368" s="510"/>
    </row>
    <row r="369" spans="1:8" s="504" customFormat="1" ht="47.25">
      <c r="A369" s="508" t="s">
        <v>1433</v>
      </c>
      <c r="B369" s="508" t="s">
        <v>1433</v>
      </c>
      <c r="C369" s="502" t="s">
        <v>92</v>
      </c>
      <c r="D369" s="512">
        <v>13.153</v>
      </c>
      <c r="E369" s="503" t="s">
        <v>93</v>
      </c>
      <c r="H369" s="510"/>
    </row>
    <row r="370" spans="1:8" s="504" customFormat="1" ht="47.25">
      <c r="A370" s="508" t="s">
        <v>1434</v>
      </c>
      <c r="B370" s="508" t="s">
        <v>1434</v>
      </c>
      <c r="C370" s="502" t="s">
        <v>92</v>
      </c>
      <c r="D370" s="511">
        <v>9.1920000000000002</v>
      </c>
      <c r="E370" s="503" t="s">
        <v>93</v>
      </c>
      <c r="H370" s="510"/>
    </row>
    <row r="371" spans="1:8" s="504" customFormat="1" ht="47.25">
      <c r="A371" s="508" t="s">
        <v>1435</v>
      </c>
      <c r="B371" s="508" t="s">
        <v>1435</v>
      </c>
      <c r="C371" s="502" t="s">
        <v>92</v>
      </c>
      <c r="D371" s="511">
        <v>19.196999999999999</v>
      </c>
      <c r="E371" s="503" t="s">
        <v>93</v>
      </c>
      <c r="H371" s="510"/>
    </row>
    <row r="372" spans="1:8" s="504" customFormat="1" ht="47.25">
      <c r="A372" s="508" t="s">
        <v>1436</v>
      </c>
      <c r="B372" s="508" t="s">
        <v>1436</v>
      </c>
      <c r="C372" s="502" t="s">
        <v>92</v>
      </c>
      <c r="D372" s="511">
        <v>3.2330000000000001</v>
      </c>
      <c r="E372" s="503" t="s">
        <v>93</v>
      </c>
      <c r="H372" s="510"/>
    </row>
    <row r="373" spans="1:8" s="504" customFormat="1" ht="47.25">
      <c r="A373" s="508" t="s">
        <v>1437</v>
      </c>
      <c r="B373" s="508" t="s">
        <v>1437</v>
      </c>
      <c r="C373" s="502" t="s">
        <v>92</v>
      </c>
      <c r="D373" s="511">
        <v>1.8580000000000001</v>
      </c>
      <c r="E373" s="503" t="s">
        <v>93</v>
      </c>
      <c r="H373" s="510"/>
    </row>
    <row r="374" spans="1:8" s="504" customFormat="1" ht="47.25">
      <c r="A374" s="508" t="s">
        <v>1438</v>
      </c>
      <c r="B374" s="508" t="s">
        <v>1438</v>
      </c>
      <c r="C374" s="502" t="s">
        <v>92</v>
      </c>
      <c r="D374" s="511">
        <v>100.496</v>
      </c>
      <c r="E374" s="503" t="s">
        <v>93</v>
      </c>
      <c r="H374" s="510"/>
    </row>
    <row r="375" spans="1:8" s="504" customFormat="1" ht="47.25">
      <c r="A375" s="508" t="s">
        <v>1439</v>
      </c>
      <c r="B375" s="508" t="s">
        <v>1439</v>
      </c>
      <c r="C375" s="502" t="s">
        <v>92</v>
      </c>
      <c r="D375" s="511">
        <v>76.239000000000004</v>
      </c>
      <c r="E375" s="503" t="s">
        <v>93</v>
      </c>
      <c r="H375" s="510"/>
    </row>
    <row r="376" spans="1:8" s="504" customFormat="1" ht="47.25">
      <c r="A376" s="508" t="s">
        <v>1440</v>
      </c>
      <c r="B376" s="508" t="s">
        <v>1440</v>
      </c>
      <c r="C376" s="502" t="s">
        <v>92</v>
      </c>
      <c r="D376" s="511">
        <v>8.8059999999999992</v>
      </c>
      <c r="E376" s="503" t="s">
        <v>93</v>
      </c>
      <c r="H376" s="510"/>
    </row>
    <row r="377" spans="1:8" s="504" customFormat="1" ht="47.25">
      <c r="A377" s="508" t="s">
        <v>1441</v>
      </c>
      <c r="B377" s="508" t="s">
        <v>1441</v>
      </c>
      <c r="C377" s="502" t="s">
        <v>92</v>
      </c>
      <c r="D377" s="511">
        <v>4.4720000000000004</v>
      </c>
      <c r="E377" s="503" t="s">
        <v>93</v>
      </c>
      <c r="H377" s="510"/>
    </row>
    <row r="378" spans="1:8" s="504" customFormat="1" ht="47.25">
      <c r="A378" s="508" t="s">
        <v>1442</v>
      </c>
      <c r="B378" s="508" t="s">
        <v>1442</v>
      </c>
      <c r="C378" s="502" t="s">
        <v>92</v>
      </c>
      <c r="D378" s="509">
        <v>13.932</v>
      </c>
      <c r="E378" s="503" t="s">
        <v>93</v>
      </c>
      <c r="H378" s="510"/>
    </row>
    <row r="379" spans="1:8" s="504" customFormat="1" ht="47.25">
      <c r="A379" s="508" t="s">
        <v>1443</v>
      </c>
      <c r="B379" s="508" t="s">
        <v>1443</v>
      </c>
      <c r="C379" s="502" t="s">
        <v>92</v>
      </c>
      <c r="D379" s="509">
        <v>6.1459999999999999</v>
      </c>
      <c r="E379" s="503" t="s">
        <v>93</v>
      </c>
      <c r="H379" s="510"/>
    </row>
    <row r="380" spans="1:8" s="504" customFormat="1" ht="47.25">
      <c r="A380" s="508" t="s">
        <v>1444</v>
      </c>
      <c r="B380" s="508" t="s">
        <v>1444</v>
      </c>
      <c r="C380" s="502" t="s">
        <v>92</v>
      </c>
      <c r="D380" s="509">
        <v>5.782</v>
      </c>
      <c r="E380" s="503" t="s">
        <v>93</v>
      </c>
      <c r="H380" s="510"/>
    </row>
    <row r="381" spans="1:8" s="504" customFormat="1" ht="47.25">
      <c r="A381" s="508" t="s">
        <v>1445</v>
      </c>
      <c r="B381" s="508" t="s">
        <v>1445</v>
      </c>
      <c r="C381" s="502" t="s">
        <v>92</v>
      </c>
      <c r="D381" s="509">
        <v>3.5459999999999998</v>
      </c>
      <c r="E381" s="503" t="s">
        <v>93</v>
      </c>
      <c r="H381" s="510"/>
    </row>
    <row r="382" spans="1:8" s="504" customFormat="1" ht="47.25">
      <c r="A382" s="508" t="s">
        <v>1446</v>
      </c>
      <c r="B382" s="508" t="s">
        <v>1446</v>
      </c>
      <c r="C382" s="502" t="s">
        <v>92</v>
      </c>
      <c r="D382" s="509">
        <v>17.581</v>
      </c>
      <c r="E382" s="503" t="s">
        <v>93</v>
      </c>
      <c r="H382" s="510"/>
    </row>
    <row r="383" spans="1:8" s="504" customFormat="1" ht="47.25">
      <c r="A383" s="508" t="s">
        <v>1447</v>
      </c>
      <c r="B383" s="508" t="s">
        <v>1447</v>
      </c>
      <c r="C383" s="502" t="s">
        <v>92</v>
      </c>
      <c r="D383" s="509">
        <v>37.305999999999997</v>
      </c>
      <c r="E383" s="503" t="s">
        <v>93</v>
      </c>
      <c r="H383" s="510"/>
    </row>
    <row r="384" spans="1:8" s="504" customFormat="1" ht="47.25">
      <c r="A384" s="508" t="s">
        <v>1448</v>
      </c>
      <c r="B384" s="508" t="s">
        <v>1448</v>
      </c>
      <c r="C384" s="502" t="s">
        <v>92</v>
      </c>
      <c r="D384" s="509">
        <v>71.498000000000005</v>
      </c>
      <c r="E384" s="503" t="s">
        <v>93</v>
      </c>
      <c r="H384" s="510"/>
    </row>
    <row r="385" spans="1:8" s="504" customFormat="1" ht="47.25">
      <c r="A385" s="508" t="s">
        <v>1449</v>
      </c>
      <c r="B385" s="508" t="s">
        <v>1449</v>
      </c>
      <c r="C385" s="502" t="s">
        <v>92</v>
      </c>
      <c r="D385" s="509">
        <v>23.702999999999999</v>
      </c>
      <c r="E385" s="503" t="s">
        <v>93</v>
      </c>
      <c r="H385" s="510"/>
    </row>
    <row r="386" spans="1:8" s="504" customFormat="1" ht="47.25">
      <c r="A386" s="508" t="s">
        <v>1450</v>
      </c>
      <c r="B386" s="508" t="s">
        <v>1450</v>
      </c>
      <c r="C386" s="502" t="s">
        <v>92</v>
      </c>
      <c r="D386" s="509">
        <v>0.80100000000000005</v>
      </c>
      <c r="E386" s="503" t="s">
        <v>93</v>
      </c>
      <c r="H386" s="510"/>
    </row>
    <row r="387" spans="1:8" s="504" customFormat="1" ht="47.25">
      <c r="A387" s="508" t="s">
        <v>1451</v>
      </c>
      <c r="B387" s="508" t="s">
        <v>1451</v>
      </c>
      <c r="C387" s="502" t="s">
        <v>92</v>
      </c>
      <c r="D387" s="509">
        <v>2.6909999999999998</v>
      </c>
      <c r="E387" s="503" t="s">
        <v>93</v>
      </c>
      <c r="H387" s="510"/>
    </row>
    <row r="388" spans="1:8" s="504" customFormat="1" ht="47.25">
      <c r="A388" s="508" t="s">
        <v>1452</v>
      </c>
      <c r="B388" s="508" t="s">
        <v>1452</v>
      </c>
      <c r="C388" s="502" t="s">
        <v>92</v>
      </c>
      <c r="D388" s="509">
        <v>1.55</v>
      </c>
      <c r="E388" s="503" t="s">
        <v>93</v>
      </c>
      <c r="H388" s="510"/>
    </row>
    <row r="389" spans="1:8" s="504" customFormat="1" ht="47.25">
      <c r="A389" s="508" t="s">
        <v>1453</v>
      </c>
      <c r="B389" s="508" t="s">
        <v>1453</v>
      </c>
      <c r="C389" s="502" t="s">
        <v>92</v>
      </c>
      <c r="D389" s="509">
        <v>2.6850000000000001</v>
      </c>
      <c r="E389" s="503" t="s">
        <v>93</v>
      </c>
      <c r="H389" s="510"/>
    </row>
    <row r="390" spans="1:8" s="504" customFormat="1" ht="47.25">
      <c r="A390" s="508" t="s">
        <v>1454</v>
      </c>
      <c r="B390" s="508" t="s">
        <v>1454</v>
      </c>
      <c r="C390" s="502" t="s">
        <v>92</v>
      </c>
      <c r="D390" s="509">
        <v>3.62</v>
      </c>
      <c r="E390" s="503" t="s">
        <v>93</v>
      </c>
      <c r="H390" s="510"/>
    </row>
    <row r="391" spans="1:8" s="504" customFormat="1" ht="47.25">
      <c r="A391" s="508" t="s">
        <v>1455</v>
      </c>
      <c r="B391" s="508" t="s">
        <v>1455</v>
      </c>
      <c r="C391" s="502" t="s">
        <v>92</v>
      </c>
      <c r="D391" s="509">
        <v>2.875</v>
      </c>
      <c r="E391" s="503" t="s">
        <v>93</v>
      </c>
      <c r="H391" s="510"/>
    </row>
    <row r="392" spans="1:8" s="504" customFormat="1" ht="47.25">
      <c r="A392" s="508" t="s">
        <v>1456</v>
      </c>
      <c r="B392" s="508" t="s">
        <v>1456</v>
      </c>
      <c r="C392" s="502" t="s">
        <v>92</v>
      </c>
      <c r="D392" s="509">
        <v>49.914000000000001</v>
      </c>
      <c r="E392" s="503" t="s">
        <v>93</v>
      </c>
      <c r="H392" s="510"/>
    </row>
    <row r="393" spans="1:8" s="504" customFormat="1" ht="47.25">
      <c r="A393" s="508" t="s">
        <v>1457</v>
      </c>
      <c r="B393" s="508" t="s">
        <v>1457</v>
      </c>
      <c r="C393" s="502" t="s">
        <v>92</v>
      </c>
      <c r="D393" s="509">
        <v>32.787999999999997</v>
      </c>
      <c r="E393" s="503" t="s">
        <v>93</v>
      </c>
      <c r="H393" s="510"/>
    </row>
    <row r="394" spans="1:8" s="504" customFormat="1" ht="47.25">
      <c r="A394" s="508" t="s">
        <v>1458</v>
      </c>
      <c r="B394" s="508" t="s">
        <v>1458</v>
      </c>
      <c r="C394" s="502" t="s">
        <v>92</v>
      </c>
      <c r="D394" s="509">
        <v>6.2569999999999997</v>
      </c>
      <c r="E394" s="503" t="s">
        <v>93</v>
      </c>
      <c r="H394" s="510"/>
    </row>
    <row r="395" spans="1:8" s="504" customFormat="1" ht="47.25">
      <c r="A395" s="508" t="s">
        <v>1459</v>
      </c>
      <c r="B395" s="508" t="s">
        <v>1459</v>
      </c>
      <c r="C395" s="502" t="s">
        <v>92</v>
      </c>
      <c r="D395" s="509">
        <v>2.5310000000000001</v>
      </c>
      <c r="E395" s="503" t="s">
        <v>93</v>
      </c>
      <c r="H395" s="510"/>
    </row>
    <row r="396" spans="1:8" s="504" customFormat="1" ht="47.25">
      <c r="A396" s="508" t="s">
        <v>1460</v>
      </c>
      <c r="B396" s="508" t="s">
        <v>1460</v>
      </c>
      <c r="C396" s="502" t="s">
        <v>92</v>
      </c>
      <c r="D396" s="509">
        <v>6.8339999999999996</v>
      </c>
      <c r="E396" s="503" t="s">
        <v>93</v>
      </c>
      <c r="H396" s="510"/>
    </row>
    <row r="397" spans="1:8" s="504" customFormat="1" ht="47.25">
      <c r="A397" s="508" t="s">
        <v>1461</v>
      </c>
      <c r="B397" s="508" t="s">
        <v>1461</v>
      </c>
      <c r="C397" s="502" t="s">
        <v>92</v>
      </c>
      <c r="D397" s="509">
        <v>2.0009999999999999</v>
      </c>
      <c r="E397" s="503" t="s">
        <v>93</v>
      </c>
      <c r="H397" s="510"/>
    </row>
    <row r="398" spans="1:8" s="504" customFormat="1" ht="47.25">
      <c r="A398" s="508" t="s">
        <v>1462</v>
      </c>
      <c r="B398" s="508" t="s">
        <v>1462</v>
      </c>
      <c r="C398" s="502" t="s">
        <v>92</v>
      </c>
      <c r="D398" s="509">
        <v>11.227</v>
      </c>
      <c r="E398" s="503" t="s">
        <v>93</v>
      </c>
      <c r="H398" s="510"/>
    </row>
    <row r="399" spans="1:8" s="504" customFormat="1" ht="47.25">
      <c r="A399" s="508" t="s">
        <v>1463</v>
      </c>
      <c r="B399" s="508" t="s">
        <v>1463</v>
      </c>
      <c r="C399" s="502" t="s">
        <v>92</v>
      </c>
      <c r="D399" s="509">
        <v>3.47</v>
      </c>
      <c r="E399" s="503" t="s">
        <v>93</v>
      </c>
      <c r="H399" s="510"/>
    </row>
    <row r="400" spans="1:8" s="504" customFormat="1" ht="47.25">
      <c r="A400" s="508" t="s">
        <v>1464</v>
      </c>
      <c r="B400" s="508" t="s">
        <v>1464</v>
      </c>
      <c r="C400" s="502" t="s">
        <v>92</v>
      </c>
      <c r="D400" s="509">
        <v>12.308999999999999</v>
      </c>
      <c r="E400" s="503" t="s">
        <v>93</v>
      </c>
      <c r="H400" s="510"/>
    </row>
    <row r="401" spans="1:8" s="504" customFormat="1" ht="47.25">
      <c r="A401" s="508" t="s">
        <v>1465</v>
      </c>
      <c r="B401" s="508" t="s">
        <v>1465</v>
      </c>
      <c r="C401" s="502" t="s">
        <v>92</v>
      </c>
      <c r="D401" s="509">
        <v>1.849</v>
      </c>
      <c r="E401" s="503" t="s">
        <v>93</v>
      </c>
      <c r="H401" s="510"/>
    </row>
    <row r="402" spans="1:8" s="504" customFormat="1" ht="47.25">
      <c r="A402" s="508" t="s">
        <v>1466</v>
      </c>
      <c r="B402" s="508" t="s">
        <v>1466</v>
      </c>
      <c r="C402" s="502" t="s">
        <v>92</v>
      </c>
      <c r="D402" s="509">
        <v>17.472000000000001</v>
      </c>
      <c r="E402" s="503" t="s">
        <v>93</v>
      </c>
      <c r="H402" s="510"/>
    </row>
    <row r="403" spans="1:8" s="504" customFormat="1" ht="47.25">
      <c r="A403" s="508" t="s">
        <v>1467</v>
      </c>
      <c r="B403" s="508" t="s">
        <v>1467</v>
      </c>
      <c r="C403" s="502" t="s">
        <v>92</v>
      </c>
      <c r="D403" s="509">
        <v>4.407</v>
      </c>
      <c r="E403" s="503" t="s">
        <v>93</v>
      </c>
      <c r="H403" s="510"/>
    </row>
    <row r="404" spans="1:8" s="504" customFormat="1" ht="47.25">
      <c r="A404" s="508" t="s">
        <v>1468</v>
      </c>
      <c r="B404" s="508" t="s">
        <v>1468</v>
      </c>
      <c r="C404" s="502" t="s">
        <v>92</v>
      </c>
      <c r="D404" s="509">
        <v>5.74</v>
      </c>
      <c r="E404" s="503" t="s">
        <v>93</v>
      </c>
      <c r="H404" s="510"/>
    </row>
    <row r="405" spans="1:8" s="504" customFormat="1" ht="63">
      <c r="A405" s="508" t="s">
        <v>1469</v>
      </c>
      <c r="B405" s="508" t="s">
        <v>1469</v>
      </c>
      <c r="C405" s="502" t="s">
        <v>92</v>
      </c>
      <c r="D405" s="509">
        <v>68.138999999999996</v>
      </c>
      <c r="E405" s="503" t="s">
        <v>93</v>
      </c>
      <c r="H405" s="510"/>
    </row>
    <row r="406" spans="1:8" s="504" customFormat="1" ht="47.25">
      <c r="A406" s="508" t="s">
        <v>1470</v>
      </c>
      <c r="B406" s="508" t="s">
        <v>1470</v>
      </c>
      <c r="C406" s="502" t="s">
        <v>92</v>
      </c>
      <c r="D406" s="509">
        <v>18.510000000000002</v>
      </c>
      <c r="E406" s="503" t="s">
        <v>93</v>
      </c>
      <c r="H406" s="510"/>
    </row>
    <row r="407" spans="1:8" s="504" customFormat="1" ht="47.25">
      <c r="A407" s="508" t="s">
        <v>1471</v>
      </c>
      <c r="B407" s="508" t="s">
        <v>1471</v>
      </c>
      <c r="C407" s="502" t="s">
        <v>92</v>
      </c>
      <c r="D407" s="509">
        <v>46.448</v>
      </c>
      <c r="E407" s="503" t="s">
        <v>93</v>
      </c>
      <c r="H407" s="510"/>
    </row>
    <row r="408" spans="1:8" s="504" customFormat="1" ht="47.25">
      <c r="A408" s="508" t="s">
        <v>1472</v>
      </c>
      <c r="B408" s="508" t="s">
        <v>1472</v>
      </c>
      <c r="C408" s="502" t="s">
        <v>92</v>
      </c>
      <c r="D408" s="509">
        <v>40.616999999999997</v>
      </c>
      <c r="E408" s="503" t="s">
        <v>93</v>
      </c>
      <c r="H408" s="510"/>
    </row>
    <row r="409" spans="1:8" s="504" customFormat="1" ht="47.25">
      <c r="A409" s="508" t="s">
        <v>1473</v>
      </c>
      <c r="B409" s="508" t="s">
        <v>1473</v>
      </c>
      <c r="C409" s="502" t="s">
        <v>92</v>
      </c>
      <c r="D409" s="509">
        <v>98.635000000000005</v>
      </c>
      <c r="E409" s="503" t="s">
        <v>93</v>
      </c>
      <c r="H409" s="510"/>
    </row>
    <row r="410" spans="1:8" s="504" customFormat="1" ht="47.25">
      <c r="A410" s="508" t="s">
        <v>1474</v>
      </c>
      <c r="B410" s="508" t="s">
        <v>1474</v>
      </c>
      <c r="C410" s="502" t="s">
        <v>92</v>
      </c>
      <c r="D410" s="509">
        <v>25.544</v>
      </c>
      <c r="E410" s="503" t="s">
        <v>93</v>
      </c>
      <c r="H410" s="510"/>
    </row>
    <row r="411" spans="1:8" s="504" customFormat="1" ht="47.25">
      <c r="A411" s="508" t="s">
        <v>1475</v>
      </c>
      <c r="B411" s="508" t="s">
        <v>1475</v>
      </c>
      <c r="C411" s="502" t="s">
        <v>92</v>
      </c>
      <c r="D411" s="509">
        <v>14.907</v>
      </c>
      <c r="E411" s="503" t="s">
        <v>93</v>
      </c>
      <c r="H411" s="510"/>
    </row>
    <row r="412" spans="1:8" s="504" customFormat="1" ht="47.25">
      <c r="A412" s="508" t="s">
        <v>1476</v>
      </c>
      <c r="B412" s="508" t="s">
        <v>1476</v>
      </c>
      <c r="C412" s="502" t="s">
        <v>92</v>
      </c>
      <c r="D412" s="509">
        <v>2.1429999999999998</v>
      </c>
      <c r="E412" s="503" t="s">
        <v>93</v>
      </c>
      <c r="H412" s="510"/>
    </row>
    <row r="413" spans="1:8" s="504" customFormat="1" ht="47.25">
      <c r="A413" s="508" t="s">
        <v>1477</v>
      </c>
      <c r="B413" s="508" t="s">
        <v>1477</v>
      </c>
      <c r="C413" s="502" t="s">
        <v>92</v>
      </c>
      <c r="D413" s="509">
        <v>13.438000000000001</v>
      </c>
      <c r="E413" s="503" t="s">
        <v>93</v>
      </c>
      <c r="H413" s="510"/>
    </row>
    <row r="414" spans="1:8" s="504" customFormat="1" ht="47.25">
      <c r="A414" s="508" t="s">
        <v>1478</v>
      </c>
      <c r="B414" s="508" t="s">
        <v>1478</v>
      </c>
      <c r="C414" s="502" t="s">
        <v>92</v>
      </c>
      <c r="D414" s="509">
        <v>5.0659999999999998</v>
      </c>
      <c r="E414" s="503" t="s">
        <v>93</v>
      </c>
      <c r="H414" s="510"/>
    </row>
    <row r="415" spans="1:8" s="504" customFormat="1" ht="47.25">
      <c r="A415" s="508" t="s">
        <v>1479</v>
      </c>
      <c r="B415" s="508" t="s">
        <v>1479</v>
      </c>
      <c r="C415" s="502" t="s">
        <v>92</v>
      </c>
      <c r="D415" s="509">
        <v>1.0580000000000001</v>
      </c>
      <c r="E415" s="503" t="s">
        <v>93</v>
      </c>
      <c r="H415" s="510"/>
    </row>
    <row r="416" spans="1:8" s="504" customFormat="1" ht="47.25">
      <c r="A416" s="508" t="s">
        <v>1480</v>
      </c>
      <c r="B416" s="508" t="s">
        <v>1480</v>
      </c>
      <c r="C416" s="502" t="s">
        <v>92</v>
      </c>
      <c r="D416" s="509">
        <v>39.258000000000003</v>
      </c>
      <c r="E416" s="503" t="s">
        <v>93</v>
      </c>
      <c r="H416" s="510"/>
    </row>
    <row r="417" spans="1:9" s="504" customFormat="1" ht="47.25">
      <c r="A417" s="508" t="s">
        <v>1481</v>
      </c>
      <c r="B417" s="508" t="s">
        <v>1481</v>
      </c>
      <c r="C417" s="502" t="s">
        <v>92</v>
      </c>
      <c r="D417" s="509">
        <v>7.5789999999999997</v>
      </c>
      <c r="E417" s="503" t="s">
        <v>93</v>
      </c>
      <c r="H417" s="510"/>
    </row>
    <row r="418" spans="1:9" s="504" customFormat="1" ht="47.25">
      <c r="A418" s="508" t="s">
        <v>1482</v>
      </c>
      <c r="B418" s="508" t="s">
        <v>1482</v>
      </c>
      <c r="C418" s="502" t="s">
        <v>92</v>
      </c>
      <c r="D418" s="509">
        <v>4.9740000000000002</v>
      </c>
      <c r="E418" s="503" t="s">
        <v>93</v>
      </c>
      <c r="H418" s="510"/>
    </row>
    <row r="419" spans="1:9" s="504" customFormat="1" ht="47.25">
      <c r="A419" s="508" t="s">
        <v>1483</v>
      </c>
      <c r="B419" s="508" t="s">
        <v>1483</v>
      </c>
      <c r="C419" s="502" t="s">
        <v>92</v>
      </c>
      <c r="D419" s="509">
        <v>9.4469999999999992</v>
      </c>
      <c r="E419" s="503" t="s">
        <v>93</v>
      </c>
      <c r="G419" s="513"/>
      <c r="H419" s="510"/>
      <c r="I419" s="513"/>
    </row>
    <row r="420" spans="1:9" s="504" customFormat="1" ht="47.25">
      <c r="A420" s="514" t="s">
        <v>2822</v>
      </c>
      <c r="B420" s="514" t="s">
        <v>2822</v>
      </c>
      <c r="C420" s="502" t="s">
        <v>92</v>
      </c>
      <c r="D420" s="509">
        <v>3.2290000000000001</v>
      </c>
      <c r="E420" s="503" t="s">
        <v>93</v>
      </c>
      <c r="G420" s="515"/>
      <c r="H420" s="516"/>
      <c r="I420" s="517"/>
    </row>
    <row r="421" spans="1:9" s="504" customFormat="1" ht="47.25">
      <c r="A421" s="514" t="s">
        <v>2823</v>
      </c>
      <c r="B421" s="514" t="s">
        <v>2823</v>
      </c>
      <c r="C421" s="502" t="s">
        <v>92</v>
      </c>
      <c r="D421" s="509">
        <v>19.478000000000002</v>
      </c>
      <c r="E421" s="503" t="s">
        <v>93</v>
      </c>
      <c r="G421" s="515"/>
      <c r="H421" s="516"/>
      <c r="I421" s="517"/>
    </row>
    <row r="422" spans="1:9" s="504" customFormat="1" ht="47.25">
      <c r="A422" s="514" t="s">
        <v>2824</v>
      </c>
      <c r="B422" s="514" t="s">
        <v>2824</v>
      </c>
      <c r="C422" s="502" t="s">
        <v>92</v>
      </c>
      <c r="D422" s="509">
        <v>9.5340000000000007</v>
      </c>
      <c r="E422" s="503" t="s">
        <v>93</v>
      </c>
      <c r="G422" s="515"/>
      <c r="H422" s="516"/>
      <c r="I422" s="517"/>
    </row>
    <row r="423" spans="1:9" s="504" customFormat="1" ht="47.25">
      <c r="A423" s="514" t="s">
        <v>2825</v>
      </c>
      <c r="B423" s="514" t="s">
        <v>2825</v>
      </c>
      <c r="C423" s="502" t="s">
        <v>92</v>
      </c>
      <c r="D423" s="509">
        <v>2.1760000000000002</v>
      </c>
      <c r="E423" s="503" t="s">
        <v>93</v>
      </c>
      <c r="G423" s="515"/>
      <c r="H423" s="516"/>
      <c r="I423" s="517"/>
    </row>
    <row r="424" spans="1:9" s="504" customFormat="1" ht="47.25">
      <c r="A424" s="514" t="s">
        <v>2826</v>
      </c>
      <c r="B424" s="514" t="s">
        <v>2826</v>
      </c>
      <c r="C424" s="502" t="s">
        <v>92</v>
      </c>
      <c r="D424" s="509">
        <v>15.766</v>
      </c>
      <c r="E424" s="503" t="s">
        <v>93</v>
      </c>
      <c r="G424" s="515"/>
      <c r="H424" s="516"/>
      <c r="I424" s="517"/>
    </row>
    <row r="425" spans="1:9" s="504" customFormat="1" ht="47.25">
      <c r="A425" s="514" t="s">
        <v>2827</v>
      </c>
      <c r="B425" s="514" t="s">
        <v>2827</v>
      </c>
      <c r="C425" s="502" t="s">
        <v>92</v>
      </c>
      <c r="D425" s="509">
        <v>1.75</v>
      </c>
      <c r="E425" s="503" t="s">
        <v>93</v>
      </c>
      <c r="G425" s="515"/>
      <c r="H425" s="516"/>
      <c r="I425" s="517"/>
    </row>
    <row r="426" spans="1:9" s="504" customFormat="1" ht="47.25">
      <c r="A426" s="514" t="s">
        <v>2828</v>
      </c>
      <c r="B426" s="514" t="s">
        <v>2828</v>
      </c>
      <c r="C426" s="502" t="s">
        <v>92</v>
      </c>
      <c r="D426" s="509">
        <v>1.38</v>
      </c>
      <c r="E426" s="503" t="s">
        <v>93</v>
      </c>
      <c r="G426" s="515"/>
      <c r="H426" s="516"/>
      <c r="I426" s="517"/>
    </row>
    <row r="427" spans="1:9" s="504" customFormat="1" ht="47.25">
      <c r="A427" s="514" t="s">
        <v>2829</v>
      </c>
      <c r="B427" s="514" t="s">
        <v>2829</v>
      </c>
      <c r="C427" s="502" t="s">
        <v>92</v>
      </c>
      <c r="D427" s="509">
        <v>38.478999999999999</v>
      </c>
      <c r="E427" s="503" t="s">
        <v>93</v>
      </c>
      <c r="G427" s="515"/>
      <c r="H427" s="516"/>
      <c r="I427" s="517"/>
    </row>
    <row r="428" spans="1:9" s="504" customFormat="1" ht="47.25">
      <c r="A428" s="514" t="s">
        <v>2830</v>
      </c>
      <c r="B428" s="514" t="s">
        <v>2830</v>
      </c>
      <c r="C428" s="502" t="s">
        <v>92</v>
      </c>
      <c r="D428" s="509">
        <v>5.1589999999999998</v>
      </c>
      <c r="E428" s="503" t="s">
        <v>93</v>
      </c>
      <c r="G428" s="515"/>
      <c r="H428" s="516"/>
      <c r="I428" s="517"/>
    </row>
    <row r="429" spans="1:9" s="504" customFormat="1" ht="47.25">
      <c r="A429" s="514" t="s">
        <v>2831</v>
      </c>
      <c r="B429" s="514" t="s">
        <v>2831</v>
      </c>
      <c r="C429" s="502" t="s">
        <v>92</v>
      </c>
      <c r="D429" s="509">
        <v>5.2480000000000002</v>
      </c>
      <c r="E429" s="503" t="s">
        <v>93</v>
      </c>
      <c r="G429" s="515"/>
      <c r="H429" s="516"/>
      <c r="I429" s="517"/>
    </row>
    <row r="430" spans="1:9" s="504" customFormat="1" ht="47.25">
      <c r="A430" s="514" t="s">
        <v>2832</v>
      </c>
      <c r="B430" s="514" t="s">
        <v>2832</v>
      </c>
      <c r="C430" s="502" t="s">
        <v>92</v>
      </c>
      <c r="D430" s="509">
        <v>22.289000000000001</v>
      </c>
      <c r="E430" s="503" t="s">
        <v>93</v>
      </c>
      <c r="G430" s="515"/>
      <c r="H430" s="516"/>
      <c r="I430" s="517"/>
    </row>
    <row r="431" spans="1:9" s="504" customFormat="1" ht="47.25">
      <c r="A431" s="514" t="s">
        <v>2833</v>
      </c>
      <c r="B431" s="514" t="s">
        <v>2833</v>
      </c>
      <c r="C431" s="502" t="s">
        <v>92</v>
      </c>
      <c r="D431" s="509">
        <v>2.073</v>
      </c>
      <c r="E431" s="503" t="s">
        <v>93</v>
      </c>
      <c r="G431" s="515"/>
      <c r="H431" s="516"/>
      <c r="I431" s="517"/>
    </row>
    <row r="432" spans="1:9" s="504" customFormat="1" ht="47.25">
      <c r="A432" s="514" t="s">
        <v>2834</v>
      </c>
      <c r="B432" s="514" t="s">
        <v>2834</v>
      </c>
      <c r="C432" s="502" t="s">
        <v>92</v>
      </c>
      <c r="D432" s="509">
        <v>3.798</v>
      </c>
      <c r="E432" s="503" t="s">
        <v>93</v>
      </c>
      <c r="G432" s="515"/>
      <c r="H432" s="516"/>
      <c r="I432" s="517"/>
    </row>
    <row r="433" spans="1:9" s="504" customFormat="1" ht="47.25">
      <c r="A433" s="514" t="s">
        <v>2835</v>
      </c>
      <c r="B433" s="514" t="s">
        <v>2835</v>
      </c>
      <c r="C433" s="502" t="s">
        <v>92</v>
      </c>
      <c r="D433" s="509">
        <v>1.633</v>
      </c>
      <c r="E433" s="503" t="s">
        <v>93</v>
      </c>
      <c r="G433" s="515"/>
      <c r="H433" s="516"/>
      <c r="I433" s="517"/>
    </row>
    <row r="434" spans="1:9" s="504" customFormat="1" ht="47.25">
      <c r="A434" s="514" t="s">
        <v>1423</v>
      </c>
      <c r="B434" s="514" t="s">
        <v>1423</v>
      </c>
      <c r="C434" s="502" t="s">
        <v>92</v>
      </c>
      <c r="D434" s="509">
        <v>5.1289999999999996</v>
      </c>
      <c r="E434" s="503" t="s">
        <v>93</v>
      </c>
      <c r="G434" s="515"/>
      <c r="H434" s="516"/>
      <c r="I434" s="517"/>
    </row>
    <row r="435" spans="1:9" s="504" customFormat="1" ht="47.25">
      <c r="A435" s="514" t="s">
        <v>2836</v>
      </c>
      <c r="B435" s="514" t="s">
        <v>2836</v>
      </c>
      <c r="C435" s="502" t="s">
        <v>92</v>
      </c>
      <c r="D435" s="509">
        <v>1.9750000000000001</v>
      </c>
      <c r="E435" s="503" t="s">
        <v>93</v>
      </c>
      <c r="G435" s="515"/>
      <c r="H435" s="516"/>
      <c r="I435" s="517"/>
    </row>
    <row r="436" spans="1:9" s="504" customFormat="1" ht="47.25">
      <c r="A436" s="514" t="s">
        <v>2837</v>
      </c>
      <c r="B436" s="514" t="s">
        <v>2837</v>
      </c>
      <c r="C436" s="502" t="s">
        <v>92</v>
      </c>
      <c r="D436" s="509">
        <v>3.306</v>
      </c>
      <c r="E436" s="503" t="s">
        <v>93</v>
      </c>
      <c r="G436" s="515"/>
      <c r="H436" s="516"/>
      <c r="I436" s="517"/>
    </row>
    <row r="437" spans="1:9" s="504" customFormat="1" ht="47.25">
      <c r="A437" s="514" t="s">
        <v>2838</v>
      </c>
      <c r="B437" s="514" t="s">
        <v>2838</v>
      </c>
      <c r="C437" s="502" t="s">
        <v>92</v>
      </c>
      <c r="D437" s="509">
        <v>30.135000000000002</v>
      </c>
      <c r="E437" s="503" t="s">
        <v>93</v>
      </c>
      <c r="G437" s="515"/>
      <c r="H437" s="516"/>
      <c r="I437" s="517"/>
    </row>
    <row r="438" spans="1:9" s="504" customFormat="1" ht="47.25">
      <c r="A438" s="514" t="s">
        <v>2839</v>
      </c>
      <c r="B438" s="514" t="s">
        <v>2839</v>
      </c>
      <c r="C438" s="502" t="s">
        <v>92</v>
      </c>
      <c r="D438" s="509">
        <v>1.552</v>
      </c>
      <c r="E438" s="503" t="s">
        <v>93</v>
      </c>
      <c r="G438" s="515"/>
      <c r="H438" s="516"/>
      <c r="I438" s="517"/>
    </row>
    <row r="439" spans="1:9" s="504" customFormat="1" ht="47.25">
      <c r="A439" s="514" t="s">
        <v>2840</v>
      </c>
      <c r="B439" s="514" t="s">
        <v>2840</v>
      </c>
      <c r="C439" s="502" t="s">
        <v>92</v>
      </c>
      <c r="D439" s="509">
        <v>70.084999999999994</v>
      </c>
      <c r="E439" s="503" t="s">
        <v>93</v>
      </c>
      <c r="G439" s="515"/>
      <c r="H439" s="516"/>
      <c r="I439" s="517"/>
    </row>
    <row r="440" spans="1:9" s="504" customFormat="1" ht="47.25">
      <c r="A440" s="514" t="s">
        <v>2841</v>
      </c>
      <c r="B440" s="514" t="s">
        <v>2841</v>
      </c>
      <c r="C440" s="502" t="s">
        <v>92</v>
      </c>
      <c r="D440" s="509">
        <v>33.908999999999999</v>
      </c>
      <c r="E440" s="503" t="s">
        <v>93</v>
      </c>
      <c r="G440" s="515"/>
      <c r="H440" s="516"/>
      <c r="I440" s="517"/>
    </row>
    <row r="441" spans="1:9" s="504" customFormat="1" ht="47.25">
      <c r="A441" s="514" t="s">
        <v>2842</v>
      </c>
      <c r="B441" s="514" t="s">
        <v>2842</v>
      </c>
      <c r="C441" s="502" t="s">
        <v>92</v>
      </c>
      <c r="D441" s="509">
        <v>1.589</v>
      </c>
      <c r="E441" s="503" t="s">
        <v>93</v>
      </c>
      <c r="G441" s="515"/>
      <c r="H441" s="516"/>
      <c r="I441" s="517"/>
    </row>
    <row r="442" spans="1:9" s="504" customFormat="1" ht="47.25">
      <c r="A442" s="514" t="s">
        <v>2843</v>
      </c>
      <c r="B442" s="514" t="s">
        <v>2843</v>
      </c>
      <c r="C442" s="502" t="s">
        <v>92</v>
      </c>
      <c r="D442" s="509">
        <v>0.29199999999999998</v>
      </c>
      <c r="E442" s="503" t="s">
        <v>93</v>
      </c>
      <c r="G442" s="515"/>
      <c r="H442" s="516"/>
      <c r="I442" s="517"/>
    </row>
    <row r="443" spans="1:9" s="504" customFormat="1" ht="47.25">
      <c r="A443" s="514" t="s">
        <v>2844</v>
      </c>
      <c r="B443" s="514" t="s">
        <v>2844</v>
      </c>
      <c r="C443" s="502" t="s">
        <v>92</v>
      </c>
      <c r="D443" s="509">
        <v>0.64300000000000002</v>
      </c>
      <c r="E443" s="503" t="s">
        <v>93</v>
      </c>
      <c r="G443" s="515"/>
      <c r="H443" s="516"/>
      <c r="I443" s="517"/>
    </row>
    <row r="444" spans="1:9" s="504" customFormat="1" ht="47.25">
      <c r="A444" s="514" t="s">
        <v>2845</v>
      </c>
      <c r="B444" s="514" t="s">
        <v>2845</v>
      </c>
      <c r="C444" s="502" t="s">
        <v>92</v>
      </c>
      <c r="D444" s="509">
        <v>4.8899999999999997</v>
      </c>
      <c r="E444" s="503" t="s">
        <v>93</v>
      </c>
      <c r="G444" s="515"/>
      <c r="H444" s="516"/>
      <c r="I444" s="517"/>
    </row>
    <row r="445" spans="1:9" s="504" customFormat="1" ht="47.25">
      <c r="A445" s="514" t="s">
        <v>2846</v>
      </c>
      <c r="B445" s="514" t="s">
        <v>2846</v>
      </c>
      <c r="C445" s="502" t="s">
        <v>92</v>
      </c>
      <c r="D445" s="509">
        <v>10.545999999999999</v>
      </c>
      <c r="E445" s="503" t="s">
        <v>93</v>
      </c>
      <c r="G445" s="515"/>
      <c r="H445" s="516"/>
      <c r="I445" s="517"/>
    </row>
    <row r="446" spans="1:9" s="504" customFormat="1">
      <c r="A446" s="508" t="s">
        <v>121</v>
      </c>
      <c r="B446" s="508"/>
      <c r="C446" s="501"/>
      <c r="D446" s="509">
        <v>47.186999999999998</v>
      </c>
      <c r="E446" s="503"/>
      <c r="H446" s="516"/>
    </row>
    <row r="447" spans="1:9" s="504" customFormat="1">
      <c r="A447" s="518" t="s">
        <v>1</v>
      </c>
      <c r="B447" s="518"/>
      <c r="C447" s="519"/>
      <c r="D447" s="520">
        <v>3429.64</v>
      </c>
      <c r="E447" s="521"/>
      <c r="H447" s="513"/>
    </row>
    <row r="448" spans="1:9" s="504" customFormat="1" ht="110.25">
      <c r="A448" s="522" t="s">
        <v>1484</v>
      </c>
      <c r="B448" s="522" t="s">
        <v>1484</v>
      </c>
      <c r="C448" s="523" t="s">
        <v>1485</v>
      </c>
      <c r="D448" s="524">
        <v>193.55199999999999</v>
      </c>
      <c r="E448" s="525" t="s">
        <v>1486</v>
      </c>
      <c r="H448" s="505"/>
    </row>
    <row r="449" spans="1:8" s="504" customFormat="1" ht="47.25">
      <c r="A449" s="522" t="s">
        <v>1487</v>
      </c>
      <c r="B449" s="522" t="s">
        <v>1487</v>
      </c>
      <c r="C449" s="523" t="s">
        <v>1485</v>
      </c>
      <c r="D449" s="524">
        <v>195.505</v>
      </c>
      <c r="E449" s="525" t="s">
        <v>1488</v>
      </c>
      <c r="H449" s="506"/>
    </row>
    <row r="450" spans="1:8" s="504" customFormat="1" ht="63">
      <c r="A450" s="522" t="s">
        <v>1489</v>
      </c>
      <c r="B450" s="522" t="s">
        <v>1489</v>
      </c>
      <c r="C450" s="523" t="s">
        <v>1485</v>
      </c>
      <c r="D450" s="524">
        <v>178.56800000000001</v>
      </c>
      <c r="E450" s="525" t="s">
        <v>1488</v>
      </c>
      <c r="H450" s="506"/>
    </row>
    <row r="451" spans="1:8" s="504" customFormat="1" ht="63">
      <c r="A451" s="522" t="s">
        <v>1490</v>
      </c>
      <c r="B451" s="522" t="s">
        <v>1490</v>
      </c>
      <c r="C451" s="523" t="s">
        <v>1485</v>
      </c>
      <c r="D451" s="524">
        <v>179.91900000000001</v>
      </c>
      <c r="E451" s="525" t="s">
        <v>1488</v>
      </c>
      <c r="H451" s="506"/>
    </row>
    <row r="452" spans="1:8" s="504" customFormat="1" ht="47.25">
      <c r="A452" s="522" t="s">
        <v>1491</v>
      </c>
      <c r="B452" s="522" t="s">
        <v>1491</v>
      </c>
      <c r="C452" s="523" t="s">
        <v>1485</v>
      </c>
      <c r="D452" s="524">
        <v>177.874</v>
      </c>
      <c r="E452" s="525" t="s">
        <v>1488</v>
      </c>
      <c r="H452" s="507"/>
    </row>
    <row r="453" spans="1:8" s="504" customFormat="1" ht="47.25">
      <c r="A453" s="522" t="s">
        <v>1492</v>
      </c>
      <c r="B453" s="522" t="s">
        <v>1492</v>
      </c>
      <c r="C453" s="523" t="s">
        <v>1485</v>
      </c>
      <c r="D453" s="524">
        <v>1479.4970000000001</v>
      </c>
      <c r="E453" s="525" t="s">
        <v>1488</v>
      </c>
      <c r="H453" s="506"/>
    </row>
    <row r="454" spans="1:8" s="504" customFormat="1" ht="47.25">
      <c r="A454" s="522" t="s">
        <v>1493</v>
      </c>
      <c r="B454" s="522" t="s">
        <v>1493</v>
      </c>
      <c r="C454" s="523" t="s">
        <v>1485</v>
      </c>
      <c r="D454" s="524">
        <v>179.51</v>
      </c>
      <c r="E454" s="525" t="s">
        <v>1488</v>
      </c>
      <c r="H454" s="506"/>
    </row>
    <row r="455" spans="1:8" s="504" customFormat="1" ht="47.25">
      <c r="A455" s="522" t="s">
        <v>1494</v>
      </c>
      <c r="B455" s="522" t="s">
        <v>1494</v>
      </c>
      <c r="C455" s="523" t="s">
        <v>1485</v>
      </c>
      <c r="D455" s="471">
        <v>160.99</v>
      </c>
      <c r="E455" s="525" t="s">
        <v>1488</v>
      </c>
      <c r="F455" s="526"/>
      <c r="H455" s="506"/>
    </row>
    <row r="456" spans="1:8" s="504" customFormat="1" ht="47.25">
      <c r="A456" s="522" t="s">
        <v>1495</v>
      </c>
      <c r="B456" s="522" t="s">
        <v>1495</v>
      </c>
      <c r="C456" s="523" t="s">
        <v>1485</v>
      </c>
      <c r="D456" s="524">
        <v>180.07900000000001</v>
      </c>
      <c r="E456" s="525" t="s">
        <v>1488</v>
      </c>
      <c r="H456" s="506"/>
    </row>
    <row r="457" spans="1:8" s="504" customFormat="1" ht="47.25">
      <c r="A457" s="522" t="s">
        <v>1496</v>
      </c>
      <c r="B457" s="522" t="s">
        <v>1496</v>
      </c>
      <c r="C457" s="523" t="s">
        <v>1485</v>
      </c>
      <c r="D457" s="524">
        <v>144.24799999999999</v>
      </c>
      <c r="E457" s="525" t="s">
        <v>1488</v>
      </c>
      <c r="H457" s="506"/>
    </row>
    <row r="458" spans="1:8" s="504" customFormat="1" ht="47.25">
      <c r="A458" s="522" t="s">
        <v>1497</v>
      </c>
      <c r="B458" s="522" t="s">
        <v>1497</v>
      </c>
      <c r="C458" s="523" t="s">
        <v>1485</v>
      </c>
      <c r="D458" s="524">
        <v>188.43100000000001</v>
      </c>
      <c r="E458" s="525" t="s">
        <v>1488</v>
      </c>
      <c r="H458" s="506"/>
    </row>
    <row r="459" spans="1:8" s="504" customFormat="1" ht="47.25">
      <c r="A459" s="522" t="s">
        <v>1498</v>
      </c>
      <c r="B459" s="522" t="s">
        <v>1498</v>
      </c>
      <c r="C459" s="523" t="s">
        <v>1485</v>
      </c>
      <c r="D459" s="524">
        <v>186.233</v>
      </c>
      <c r="E459" s="525" t="s">
        <v>1488</v>
      </c>
      <c r="H459" s="506"/>
    </row>
    <row r="460" spans="1:8" s="504" customFormat="1" ht="47.25">
      <c r="A460" s="522" t="s">
        <v>1499</v>
      </c>
      <c r="B460" s="522" t="s">
        <v>1499</v>
      </c>
      <c r="C460" s="523" t="s">
        <v>1485</v>
      </c>
      <c r="D460" s="524">
        <v>188.739</v>
      </c>
      <c r="E460" s="525" t="s">
        <v>1488</v>
      </c>
      <c r="H460" s="506"/>
    </row>
    <row r="461" spans="1:8" s="504" customFormat="1" ht="47.25">
      <c r="A461" s="522" t="s">
        <v>1500</v>
      </c>
      <c r="B461" s="522" t="s">
        <v>1500</v>
      </c>
      <c r="C461" s="523" t="s">
        <v>1485</v>
      </c>
      <c r="D461" s="524">
        <v>194.83500000000001</v>
      </c>
      <c r="E461" s="525" t="s">
        <v>1488</v>
      </c>
      <c r="H461" s="506"/>
    </row>
    <row r="462" spans="1:8" s="504" customFormat="1" ht="47.25">
      <c r="A462" s="522" t="s">
        <v>1501</v>
      </c>
      <c r="B462" s="522" t="s">
        <v>1501</v>
      </c>
      <c r="C462" s="523" t="s">
        <v>1485</v>
      </c>
      <c r="D462" s="524">
        <v>195.78399999999999</v>
      </c>
      <c r="E462" s="525" t="s">
        <v>1488</v>
      </c>
      <c r="H462" s="506"/>
    </row>
    <row r="463" spans="1:8" s="504" customFormat="1" ht="47.25">
      <c r="A463" s="522" t="s">
        <v>1502</v>
      </c>
      <c r="B463" s="522" t="s">
        <v>1502</v>
      </c>
      <c r="C463" s="523" t="s">
        <v>1485</v>
      </c>
      <c r="D463" s="524">
        <v>194.41</v>
      </c>
      <c r="E463" s="525" t="s">
        <v>1486</v>
      </c>
      <c r="H463" s="506"/>
    </row>
    <row r="464" spans="1:8" s="504" customFormat="1" ht="47.25">
      <c r="A464" s="522" t="s">
        <v>1503</v>
      </c>
      <c r="B464" s="522" t="s">
        <v>1503</v>
      </c>
      <c r="C464" s="523" t="s">
        <v>1485</v>
      </c>
      <c r="D464" s="524">
        <v>187.286</v>
      </c>
      <c r="E464" s="525" t="s">
        <v>1488</v>
      </c>
      <c r="H464" s="506"/>
    </row>
    <row r="465" spans="1:8" s="504" customFormat="1" ht="63">
      <c r="A465" s="522" t="s">
        <v>1504</v>
      </c>
      <c r="B465" s="522" t="s">
        <v>1504</v>
      </c>
      <c r="C465" s="523" t="s">
        <v>1485</v>
      </c>
      <c r="D465" s="524">
        <v>195.30799999999999</v>
      </c>
      <c r="E465" s="525" t="s">
        <v>1486</v>
      </c>
      <c r="H465" s="506"/>
    </row>
    <row r="466" spans="1:8" s="504" customFormat="1" ht="47.25">
      <c r="A466" s="522" t="s">
        <v>1505</v>
      </c>
      <c r="B466" s="522" t="s">
        <v>1505</v>
      </c>
      <c r="C466" s="523" t="s">
        <v>1485</v>
      </c>
      <c r="D466" s="524">
        <v>180.179</v>
      </c>
      <c r="E466" s="525" t="s">
        <v>1488</v>
      </c>
      <c r="H466" s="506"/>
    </row>
    <row r="467" spans="1:8" s="504" customFormat="1" ht="47.25">
      <c r="A467" s="522" t="s">
        <v>1506</v>
      </c>
      <c r="B467" s="522" t="s">
        <v>1506</v>
      </c>
      <c r="C467" s="523" t="s">
        <v>1485</v>
      </c>
      <c r="D467" s="524">
        <v>196.01</v>
      </c>
      <c r="E467" s="525" t="s">
        <v>1488</v>
      </c>
      <c r="H467" s="506"/>
    </row>
    <row r="468" spans="1:8" s="504" customFormat="1" ht="47.25">
      <c r="A468" s="522" t="s">
        <v>1507</v>
      </c>
      <c r="B468" s="522" t="s">
        <v>1507</v>
      </c>
      <c r="C468" s="523" t="s">
        <v>1485</v>
      </c>
      <c r="D468" s="524">
        <v>188.05199999999999</v>
      </c>
      <c r="E468" s="525" t="s">
        <v>1488</v>
      </c>
      <c r="H468" s="506"/>
    </row>
    <row r="469" spans="1:8" s="504" customFormat="1" ht="47.25">
      <c r="A469" s="522" t="s">
        <v>1508</v>
      </c>
      <c r="B469" s="522" t="s">
        <v>1508</v>
      </c>
      <c r="C469" s="523" t="s">
        <v>1485</v>
      </c>
      <c r="D469" s="524">
        <v>187.99700000000001</v>
      </c>
      <c r="E469" s="525" t="s">
        <v>1488</v>
      </c>
      <c r="H469" s="506"/>
    </row>
    <row r="470" spans="1:8" s="504" customFormat="1" ht="47.25">
      <c r="A470" s="522" t="s">
        <v>1509</v>
      </c>
      <c r="B470" s="522" t="s">
        <v>1509</v>
      </c>
      <c r="C470" s="523" t="s">
        <v>1485</v>
      </c>
      <c r="D470" s="524">
        <v>172.029</v>
      </c>
      <c r="E470" s="525" t="s">
        <v>1488</v>
      </c>
      <c r="H470" s="506"/>
    </row>
    <row r="471" spans="1:8" s="504" customFormat="1" ht="47.25">
      <c r="A471" s="522" t="s">
        <v>1510</v>
      </c>
      <c r="B471" s="522" t="s">
        <v>1510</v>
      </c>
      <c r="C471" s="523" t="s">
        <v>1485</v>
      </c>
      <c r="D471" s="524">
        <v>1001</v>
      </c>
      <c r="E471" s="525" t="s">
        <v>1488</v>
      </c>
      <c r="H471" s="506"/>
    </row>
    <row r="472" spans="1:8" s="504" customFormat="1" ht="63">
      <c r="A472" s="522" t="s">
        <v>1511</v>
      </c>
      <c r="B472" s="522" t="s">
        <v>1511</v>
      </c>
      <c r="C472" s="523" t="s">
        <v>1512</v>
      </c>
      <c r="D472" s="524">
        <v>799</v>
      </c>
      <c r="E472" s="525" t="s">
        <v>1488</v>
      </c>
      <c r="H472" s="506"/>
    </row>
    <row r="473" spans="1:8" s="504" customFormat="1" ht="78.75">
      <c r="A473" s="522" t="s">
        <v>1513</v>
      </c>
      <c r="B473" s="522" t="s">
        <v>1513</v>
      </c>
      <c r="C473" s="523" t="s">
        <v>1512</v>
      </c>
      <c r="D473" s="524">
        <v>2908.0210000000002</v>
      </c>
      <c r="E473" s="525" t="s">
        <v>1514</v>
      </c>
      <c r="H473" s="506"/>
    </row>
    <row r="474" spans="1:8" s="504" customFormat="1" ht="78.75">
      <c r="A474" s="522" t="s">
        <v>1513</v>
      </c>
      <c r="B474" s="522" t="s">
        <v>1513</v>
      </c>
      <c r="C474" s="523" t="s">
        <v>1515</v>
      </c>
      <c r="D474" s="524">
        <v>5423.84</v>
      </c>
      <c r="E474" s="525" t="s">
        <v>1514</v>
      </c>
      <c r="H474" s="506"/>
    </row>
    <row r="475" spans="1:8" s="504" customFormat="1" ht="31.5">
      <c r="A475" s="527" t="s">
        <v>2847</v>
      </c>
      <c r="B475" s="527" t="s">
        <v>2847</v>
      </c>
      <c r="C475" s="528" t="s">
        <v>2848</v>
      </c>
      <c r="D475" s="524">
        <v>3842.3229999999999</v>
      </c>
      <c r="E475" s="503" t="s">
        <v>2849</v>
      </c>
      <c r="F475" s="224"/>
      <c r="G475" s="513"/>
      <c r="H475" s="506"/>
    </row>
    <row r="476" spans="1:8" s="504" customFormat="1" ht="47.25">
      <c r="A476" s="514" t="s">
        <v>2850</v>
      </c>
      <c r="B476" s="514" t="s">
        <v>2850</v>
      </c>
      <c r="C476" s="529" t="s">
        <v>2835</v>
      </c>
      <c r="D476" s="524">
        <v>4163.4350000000004</v>
      </c>
      <c r="E476" s="503" t="s">
        <v>2849</v>
      </c>
      <c r="F476" s="224"/>
      <c r="G476" s="513"/>
      <c r="H476" s="506"/>
    </row>
    <row r="477" spans="1:8" s="504" customFormat="1" ht="47.25">
      <c r="A477" s="529" t="s">
        <v>2851</v>
      </c>
      <c r="B477" s="529" t="s">
        <v>2851</v>
      </c>
      <c r="C477" s="530" t="s">
        <v>1485</v>
      </c>
      <c r="D477" s="524">
        <v>195.916</v>
      </c>
      <c r="E477" s="525" t="s">
        <v>1488</v>
      </c>
      <c r="F477" s="224"/>
      <c r="G477" s="513"/>
      <c r="H477" s="506"/>
    </row>
    <row r="478" spans="1:8" s="504" customFormat="1" ht="47.25">
      <c r="A478" s="529" t="s">
        <v>2835</v>
      </c>
      <c r="B478" s="529" t="s">
        <v>2835</v>
      </c>
      <c r="C478" s="528" t="s">
        <v>2848</v>
      </c>
      <c r="D478" s="524">
        <v>1783.9749999999999</v>
      </c>
      <c r="E478" s="525" t="s">
        <v>1488</v>
      </c>
      <c r="F478" s="224"/>
      <c r="G478" s="513"/>
      <c r="H478" s="506"/>
    </row>
    <row r="479" spans="1:8" s="504" customFormat="1" ht="63">
      <c r="A479" s="527" t="s">
        <v>2852</v>
      </c>
      <c r="B479" s="527" t="s">
        <v>2852</v>
      </c>
      <c r="C479" s="523" t="s">
        <v>1485</v>
      </c>
      <c r="D479" s="524">
        <v>196.18700000000001</v>
      </c>
      <c r="E479" s="531" t="s">
        <v>2853</v>
      </c>
      <c r="F479" s="224"/>
      <c r="G479" s="513"/>
      <c r="H479" s="506"/>
    </row>
    <row r="480" spans="1:8" s="504" customFormat="1" ht="63">
      <c r="A480" s="527" t="s">
        <v>2854</v>
      </c>
      <c r="B480" s="527" t="s">
        <v>2854</v>
      </c>
      <c r="C480" s="523" t="s">
        <v>1485</v>
      </c>
      <c r="D480" s="524">
        <v>186.071</v>
      </c>
      <c r="E480" s="531" t="s">
        <v>2853</v>
      </c>
      <c r="F480" s="224"/>
      <c r="G480" s="513"/>
      <c r="H480" s="506"/>
    </row>
    <row r="481" spans="1:8" s="504" customFormat="1" ht="63">
      <c r="A481" s="527" t="s">
        <v>2855</v>
      </c>
      <c r="B481" s="527" t="s">
        <v>2855</v>
      </c>
      <c r="C481" s="523" t="s">
        <v>1485</v>
      </c>
      <c r="D481" s="524">
        <v>192.452</v>
      </c>
      <c r="E481" s="531" t="s">
        <v>2853</v>
      </c>
      <c r="F481" s="224"/>
      <c r="G481" s="513"/>
      <c r="H481" s="506"/>
    </row>
    <row r="482" spans="1:8" s="504" customFormat="1" ht="31.5">
      <c r="A482" s="527" t="s">
        <v>2856</v>
      </c>
      <c r="B482" s="527" t="s">
        <v>2856</v>
      </c>
      <c r="C482" s="532" t="s">
        <v>2857</v>
      </c>
      <c r="D482" s="524">
        <v>194.453</v>
      </c>
      <c r="E482" s="503" t="s">
        <v>2858</v>
      </c>
      <c r="F482" s="224"/>
      <c r="G482" s="513"/>
      <c r="H482" s="506"/>
    </row>
    <row r="483" spans="1:8" s="504" customFormat="1" ht="31.5">
      <c r="A483" s="527" t="s">
        <v>2859</v>
      </c>
      <c r="B483" s="527" t="s">
        <v>2859</v>
      </c>
      <c r="C483" s="532" t="s">
        <v>2848</v>
      </c>
      <c r="D483" s="524">
        <v>36.029000000000003</v>
      </c>
      <c r="E483" s="503" t="s">
        <v>2858</v>
      </c>
      <c r="F483" s="224"/>
      <c r="G483" s="513"/>
      <c r="H483" s="506"/>
    </row>
    <row r="484" spans="1:8" s="504" customFormat="1">
      <c r="A484" s="502" t="s">
        <v>121</v>
      </c>
      <c r="B484" s="502"/>
      <c r="C484" s="502"/>
      <c r="D484" s="471">
        <v>408.322</v>
      </c>
      <c r="E484" s="503"/>
      <c r="H484" s="506"/>
    </row>
    <row r="485" spans="1:8" s="504" customFormat="1">
      <c r="A485" s="533" t="s">
        <v>1</v>
      </c>
      <c r="B485" s="533"/>
      <c r="C485" s="519"/>
      <c r="D485" s="520">
        <f>SUM(D448:D484)</f>
        <v>26856.059000000005</v>
      </c>
      <c r="E485" s="521"/>
      <c r="H485" s="510"/>
    </row>
    <row r="486" spans="1:8" s="504" customFormat="1" ht="47.25">
      <c r="A486" s="501" t="s">
        <v>2860</v>
      </c>
      <c r="B486" s="501" t="s">
        <v>2860</v>
      </c>
      <c r="C486" s="523" t="s">
        <v>2861</v>
      </c>
      <c r="D486" s="422">
        <v>196.38900000000001</v>
      </c>
      <c r="E486" s="503" t="s">
        <v>2862</v>
      </c>
    </row>
    <row r="487" spans="1:8" s="504" customFormat="1">
      <c r="A487" s="534" t="s">
        <v>121</v>
      </c>
      <c r="B487" s="534"/>
      <c r="C487" s="534"/>
      <c r="D487" s="535">
        <v>3.6</v>
      </c>
      <c r="E487" s="503"/>
    </row>
    <row r="488" spans="1:8" s="504" customFormat="1">
      <c r="A488" s="536" t="s">
        <v>122</v>
      </c>
      <c r="B488" s="536"/>
      <c r="C488" s="536"/>
      <c r="D488" s="423">
        <f>SUM(D486:D487)</f>
        <v>199.989</v>
      </c>
      <c r="E488" s="503"/>
    </row>
    <row r="489" spans="1:8" s="504" customFormat="1" ht="31.5">
      <c r="A489" s="439" t="s">
        <v>123</v>
      </c>
      <c r="B489" s="439" t="s">
        <v>123</v>
      </c>
      <c r="C489" s="439" t="s">
        <v>124</v>
      </c>
      <c r="D489" s="410">
        <v>12.54</v>
      </c>
      <c r="E489" s="440" t="s">
        <v>125</v>
      </c>
    </row>
    <row r="490" spans="1:8" s="504" customFormat="1" ht="31.5">
      <c r="A490" s="537" t="s">
        <v>126</v>
      </c>
      <c r="B490" s="537" t="s">
        <v>126</v>
      </c>
      <c r="C490" s="439" t="s">
        <v>124</v>
      </c>
      <c r="D490" s="410">
        <v>6.27</v>
      </c>
      <c r="E490" s="440" t="s">
        <v>125</v>
      </c>
    </row>
    <row r="491" spans="1:8" s="504" customFormat="1" ht="31.5">
      <c r="A491" s="537" t="s">
        <v>1516</v>
      </c>
      <c r="B491" s="537" t="s">
        <v>1516</v>
      </c>
      <c r="C491" s="439" t="s">
        <v>124</v>
      </c>
      <c r="D491" s="410">
        <v>6.9539999999999997</v>
      </c>
      <c r="E491" s="440" t="s">
        <v>125</v>
      </c>
    </row>
    <row r="492" spans="1:8" s="504" customFormat="1" ht="31.5">
      <c r="A492" s="537" t="s">
        <v>127</v>
      </c>
      <c r="B492" s="537" t="s">
        <v>127</v>
      </c>
      <c r="C492" s="439" t="s">
        <v>124</v>
      </c>
      <c r="D492" s="410">
        <v>6.9539999999999997</v>
      </c>
      <c r="E492" s="440" t="s">
        <v>125</v>
      </c>
    </row>
    <row r="493" spans="1:8" s="504" customFormat="1" ht="31.5">
      <c r="A493" s="537" t="s">
        <v>128</v>
      </c>
      <c r="B493" s="537" t="s">
        <v>128</v>
      </c>
      <c r="C493" s="439" t="s">
        <v>124</v>
      </c>
      <c r="D493" s="410">
        <v>13.907999999999999</v>
      </c>
      <c r="E493" s="440" t="s">
        <v>125</v>
      </c>
    </row>
    <row r="494" spans="1:8" s="504" customFormat="1" ht="31.5">
      <c r="A494" s="537" t="s">
        <v>129</v>
      </c>
      <c r="B494" s="537" t="s">
        <v>129</v>
      </c>
      <c r="C494" s="439" t="s">
        <v>124</v>
      </c>
      <c r="D494" s="410">
        <v>6.27</v>
      </c>
      <c r="E494" s="440" t="s">
        <v>125</v>
      </c>
    </row>
    <row r="495" spans="1:8" s="504" customFormat="1" ht="31.5">
      <c r="A495" s="537" t="s">
        <v>130</v>
      </c>
      <c r="B495" s="537" t="s">
        <v>130</v>
      </c>
      <c r="C495" s="439" t="s">
        <v>124</v>
      </c>
      <c r="D495" s="410">
        <v>13.907999999999999</v>
      </c>
      <c r="E495" s="440" t="s">
        <v>125</v>
      </c>
    </row>
    <row r="496" spans="1:8" s="504" customFormat="1" ht="47.25">
      <c r="A496" s="537" t="s">
        <v>1517</v>
      </c>
      <c r="B496" s="537" t="s">
        <v>1517</v>
      </c>
      <c r="C496" s="439" t="s">
        <v>124</v>
      </c>
      <c r="D496" s="410">
        <v>13.907999999999999</v>
      </c>
      <c r="E496" s="440" t="s">
        <v>125</v>
      </c>
    </row>
    <row r="497" spans="1:5" s="504" customFormat="1" ht="31.5">
      <c r="A497" s="537" t="s">
        <v>131</v>
      </c>
      <c r="B497" s="537" t="s">
        <v>131</v>
      </c>
      <c r="C497" s="439" t="s">
        <v>124</v>
      </c>
      <c r="D497" s="410">
        <v>12.54</v>
      </c>
      <c r="E497" s="440" t="s">
        <v>125</v>
      </c>
    </row>
    <row r="498" spans="1:5" s="504" customFormat="1" ht="31.5">
      <c r="A498" s="537" t="s">
        <v>132</v>
      </c>
      <c r="B498" s="537" t="s">
        <v>132</v>
      </c>
      <c r="C498" s="439" t="s">
        <v>124</v>
      </c>
      <c r="D498" s="410">
        <v>13.907999999999999</v>
      </c>
      <c r="E498" s="440" t="s">
        <v>125</v>
      </c>
    </row>
    <row r="499" spans="1:5" s="504" customFormat="1" ht="31.5">
      <c r="A499" s="537" t="s">
        <v>133</v>
      </c>
      <c r="B499" s="537" t="s">
        <v>133</v>
      </c>
      <c r="C499" s="439" t="s">
        <v>124</v>
      </c>
      <c r="D499" s="410">
        <v>6.27</v>
      </c>
      <c r="E499" s="440" t="s">
        <v>125</v>
      </c>
    </row>
    <row r="500" spans="1:5" s="504" customFormat="1" ht="31.5">
      <c r="A500" s="537" t="s">
        <v>134</v>
      </c>
      <c r="B500" s="537" t="s">
        <v>134</v>
      </c>
      <c r="C500" s="439" t="s">
        <v>124</v>
      </c>
      <c r="D500" s="410">
        <v>6.27</v>
      </c>
      <c r="E500" s="440" t="s">
        <v>125</v>
      </c>
    </row>
    <row r="501" spans="1:5" s="504" customFormat="1" ht="31.5">
      <c r="A501" s="537" t="s">
        <v>135</v>
      </c>
      <c r="B501" s="537" t="s">
        <v>135</v>
      </c>
      <c r="C501" s="537" t="s">
        <v>136</v>
      </c>
      <c r="D501" s="410">
        <v>199.9932</v>
      </c>
      <c r="E501" s="440" t="s">
        <v>137</v>
      </c>
    </row>
    <row r="502" spans="1:5" s="504" customFormat="1" ht="31.5">
      <c r="A502" s="537" t="s">
        <v>138</v>
      </c>
      <c r="B502" s="537" t="s">
        <v>138</v>
      </c>
      <c r="C502" s="537" t="s">
        <v>136</v>
      </c>
      <c r="D502" s="410">
        <v>199.1352</v>
      </c>
      <c r="E502" s="440" t="s">
        <v>137</v>
      </c>
    </row>
    <row r="503" spans="1:5" s="504" customFormat="1" ht="31.5">
      <c r="A503" s="537" t="s">
        <v>139</v>
      </c>
      <c r="B503" s="537" t="s">
        <v>139</v>
      </c>
      <c r="C503" s="537" t="s">
        <v>136</v>
      </c>
      <c r="D503" s="410">
        <v>199.99199999999999</v>
      </c>
      <c r="E503" s="440" t="s">
        <v>137</v>
      </c>
    </row>
    <row r="504" spans="1:5" s="504" customFormat="1" ht="63">
      <c r="A504" s="537" t="s">
        <v>1518</v>
      </c>
      <c r="B504" s="537" t="s">
        <v>1518</v>
      </c>
      <c r="C504" s="537" t="s">
        <v>136</v>
      </c>
      <c r="D504" s="410">
        <v>199.99440000000001</v>
      </c>
      <c r="E504" s="440" t="s">
        <v>137</v>
      </c>
    </row>
    <row r="505" spans="1:5" s="504" customFormat="1" ht="31.5">
      <c r="A505" s="537" t="s">
        <v>140</v>
      </c>
      <c r="B505" s="537" t="s">
        <v>140</v>
      </c>
      <c r="C505" s="537" t="s">
        <v>141</v>
      </c>
      <c r="D505" s="410">
        <v>9.7038899999999995</v>
      </c>
      <c r="E505" s="440" t="s">
        <v>142</v>
      </c>
    </row>
    <row r="506" spans="1:5" s="504" customFormat="1" ht="31.5">
      <c r="A506" s="537" t="s">
        <v>143</v>
      </c>
      <c r="B506" s="537" t="s">
        <v>143</v>
      </c>
      <c r="C506" s="537" t="s">
        <v>144</v>
      </c>
      <c r="D506" s="410">
        <v>12.350199999999999</v>
      </c>
      <c r="E506" s="440" t="s">
        <v>142</v>
      </c>
    </row>
    <row r="507" spans="1:5" s="504" customFormat="1" ht="31.5">
      <c r="A507" s="537" t="s">
        <v>145</v>
      </c>
      <c r="B507" s="537" t="s">
        <v>145</v>
      </c>
      <c r="C507" s="537" t="s">
        <v>146</v>
      </c>
      <c r="D507" s="410">
        <v>92.146000000000001</v>
      </c>
      <c r="E507" s="440" t="s">
        <v>147</v>
      </c>
    </row>
    <row r="508" spans="1:5" s="504" customFormat="1" ht="31.5">
      <c r="A508" s="537" t="s">
        <v>148</v>
      </c>
      <c r="B508" s="537" t="s">
        <v>148</v>
      </c>
      <c r="C508" s="537" t="s">
        <v>149</v>
      </c>
      <c r="D508" s="410">
        <v>99.945520000000002</v>
      </c>
      <c r="E508" s="440" t="s">
        <v>150</v>
      </c>
    </row>
    <row r="509" spans="1:5" s="504" customFormat="1" ht="31.5">
      <c r="A509" s="537" t="s">
        <v>151</v>
      </c>
      <c r="B509" s="537" t="s">
        <v>151</v>
      </c>
      <c r="C509" s="537" t="s">
        <v>152</v>
      </c>
      <c r="D509" s="410">
        <v>196.428</v>
      </c>
      <c r="E509" s="440" t="s">
        <v>153</v>
      </c>
    </row>
    <row r="510" spans="1:5" s="504" customFormat="1" ht="31.5">
      <c r="A510" s="538" t="s">
        <v>1519</v>
      </c>
      <c r="B510" s="538" t="s">
        <v>1519</v>
      </c>
      <c r="C510" s="538" t="s">
        <v>154</v>
      </c>
      <c r="D510" s="410">
        <v>14.045999999999999</v>
      </c>
      <c r="E510" s="539" t="s">
        <v>153</v>
      </c>
    </row>
    <row r="511" spans="1:5" s="504" customFormat="1" ht="31.5">
      <c r="A511" s="537" t="s">
        <v>155</v>
      </c>
      <c r="B511" s="537" t="s">
        <v>155</v>
      </c>
      <c r="C511" s="537" t="s">
        <v>124</v>
      </c>
      <c r="D511" s="410">
        <v>5.8116000000000003</v>
      </c>
      <c r="E511" s="440" t="s">
        <v>156</v>
      </c>
    </row>
    <row r="512" spans="1:5" s="504" customFormat="1" ht="31.5">
      <c r="A512" s="537" t="s">
        <v>157</v>
      </c>
      <c r="B512" s="537" t="s">
        <v>157</v>
      </c>
      <c r="C512" s="537" t="s">
        <v>124</v>
      </c>
      <c r="D512" s="410">
        <v>5.8116000000000003</v>
      </c>
      <c r="E512" s="440" t="s">
        <v>156</v>
      </c>
    </row>
    <row r="513" spans="1:5" s="504" customFormat="1" ht="31.5">
      <c r="A513" s="537" t="s">
        <v>159</v>
      </c>
      <c r="B513" s="537" t="s">
        <v>159</v>
      </c>
      <c r="C513" s="537" t="s">
        <v>124</v>
      </c>
      <c r="D513" s="410">
        <v>2.5512000000000001</v>
      </c>
      <c r="E513" s="440" t="s">
        <v>156</v>
      </c>
    </row>
    <row r="514" spans="1:5" s="504" customFormat="1" ht="31.5">
      <c r="A514" s="537" t="s">
        <v>158</v>
      </c>
      <c r="B514" s="537" t="s">
        <v>158</v>
      </c>
      <c r="C514" s="537" t="s">
        <v>124</v>
      </c>
      <c r="D514" s="410">
        <v>8.2032000000000007</v>
      </c>
      <c r="E514" s="440" t="s">
        <v>156</v>
      </c>
    </row>
    <row r="515" spans="1:5" s="504" customFormat="1" ht="31.5">
      <c r="A515" s="537" t="s">
        <v>1520</v>
      </c>
      <c r="B515" s="537" t="s">
        <v>1520</v>
      </c>
      <c r="C515" s="537" t="s">
        <v>124</v>
      </c>
      <c r="D515" s="410">
        <v>10.271000000000001</v>
      </c>
      <c r="E515" s="440" t="s">
        <v>156</v>
      </c>
    </row>
    <row r="516" spans="1:5" s="504" customFormat="1" ht="31.5">
      <c r="A516" s="537" t="s">
        <v>160</v>
      </c>
      <c r="B516" s="537" t="s">
        <v>160</v>
      </c>
      <c r="C516" s="537" t="s">
        <v>124</v>
      </c>
      <c r="D516" s="410">
        <v>5.8116000000000003</v>
      </c>
      <c r="E516" s="440" t="s">
        <v>156</v>
      </c>
    </row>
    <row r="517" spans="1:5" s="504" customFormat="1" ht="31.5">
      <c r="A517" s="537" t="s">
        <v>161</v>
      </c>
      <c r="B517" s="537" t="s">
        <v>161</v>
      </c>
      <c r="C517" s="537" t="s">
        <v>124</v>
      </c>
      <c r="D517" s="410">
        <v>5.4551999999999996</v>
      </c>
      <c r="E517" s="440" t="s">
        <v>156</v>
      </c>
    </row>
    <row r="518" spans="1:5" s="504" customFormat="1" ht="31.5">
      <c r="A518" s="537" t="s">
        <v>161</v>
      </c>
      <c r="B518" s="537" t="s">
        <v>161</v>
      </c>
      <c r="C518" s="537" t="s">
        <v>124</v>
      </c>
      <c r="D518" s="410">
        <v>5.4551999999999996</v>
      </c>
      <c r="E518" s="440" t="s">
        <v>156</v>
      </c>
    </row>
    <row r="519" spans="1:5" s="504" customFormat="1" ht="31.5">
      <c r="A519" s="537" t="s">
        <v>162</v>
      </c>
      <c r="B519" s="537" t="s">
        <v>162</v>
      </c>
      <c r="C519" s="537" t="s">
        <v>124</v>
      </c>
      <c r="D519" s="410">
        <v>5.4551999999999996</v>
      </c>
      <c r="E519" s="440" t="s">
        <v>156</v>
      </c>
    </row>
    <row r="520" spans="1:5" s="504" customFormat="1" ht="31.5">
      <c r="A520" s="537" t="s">
        <v>163</v>
      </c>
      <c r="B520" s="537" t="s">
        <v>163</v>
      </c>
      <c r="C520" s="537" t="s">
        <v>124</v>
      </c>
      <c r="D520" s="410">
        <v>5.4551999999999996</v>
      </c>
      <c r="E520" s="440" t="s">
        <v>156</v>
      </c>
    </row>
    <row r="521" spans="1:5" s="504" customFormat="1" ht="31.5">
      <c r="A521" s="537" t="s">
        <v>164</v>
      </c>
      <c r="B521" s="537" t="s">
        <v>164</v>
      </c>
      <c r="C521" s="537" t="s">
        <v>124</v>
      </c>
      <c r="D521" s="410">
        <v>5.4551999999999996</v>
      </c>
      <c r="E521" s="440" t="s">
        <v>156</v>
      </c>
    </row>
    <row r="522" spans="1:5" s="504" customFormat="1" ht="31.5">
      <c r="A522" s="537" t="s">
        <v>165</v>
      </c>
      <c r="B522" s="537" t="s">
        <v>165</v>
      </c>
      <c r="C522" s="537" t="s">
        <v>124</v>
      </c>
      <c r="D522" s="410">
        <v>8.6544000000000008</v>
      </c>
      <c r="E522" s="440" t="s">
        <v>156</v>
      </c>
    </row>
    <row r="523" spans="1:5" s="504" customFormat="1" ht="31.5">
      <c r="A523" s="537" t="s">
        <v>166</v>
      </c>
      <c r="B523" s="537" t="s">
        <v>166</v>
      </c>
      <c r="C523" s="537" t="s">
        <v>124</v>
      </c>
      <c r="D523" s="410">
        <v>2.4935999999999998</v>
      </c>
      <c r="E523" s="440" t="s">
        <v>156</v>
      </c>
    </row>
    <row r="524" spans="1:5" s="504" customFormat="1" ht="31.5">
      <c r="A524" s="537" t="s">
        <v>167</v>
      </c>
      <c r="B524" s="537" t="s">
        <v>167</v>
      </c>
      <c r="C524" s="537" t="s">
        <v>124</v>
      </c>
      <c r="D524" s="410">
        <v>6.2328000000000001</v>
      </c>
      <c r="E524" s="440" t="s">
        <v>156</v>
      </c>
    </row>
    <row r="525" spans="1:5" s="504" customFormat="1" ht="31.5">
      <c r="A525" s="537" t="s">
        <v>1521</v>
      </c>
      <c r="B525" s="537" t="s">
        <v>1521</v>
      </c>
      <c r="C525" s="537" t="s">
        <v>124</v>
      </c>
      <c r="D525" s="410">
        <v>5.8120000000000003</v>
      </c>
      <c r="E525" s="440" t="s">
        <v>156</v>
      </c>
    </row>
    <row r="526" spans="1:5" s="504" customFormat="1" ht="31.5">
      <c r="A526" s="537" t="s">
        <v>168</v>
      </c>
      <c r="B526" s="537" t="s">
        <v>168</v>
      </c>
      <c r="C526" s="537" t="s">
        <v>124</v>
      </c>
      <c r="D526" s="410">
        <v>5.8116000000000003</v>
      </c>
      <c r="E526" s="440" t="s">
        <v>156</v>
      </c>
    </row>
    <row r="527" spans="1:5" s="504" customFormat="1" ht="31.5">
      <c r="A527" s="537" t="s">
        <v>169</v>
      </c>
      <c r="B527" s="537" t="s">
        <v>169</v>
      </c>
      <c r="C527" s="537" t="s">
        <v>124</v>
      </c>
      <c r="D527" s="410">
        <v>5.8116000000000003</v>
      </c>
      <c r="E527" s="440" t="s">
        <v>156</v>
      </c>
    </row>
    <row r="528" spans="1:5" s="504" customFormat="1" ht="31.5">
      <c r="A528" s="537" t="s">
        <v>170</v>
      </c>
      <c r="B528" s="537" t="s">
        <v>170</v>
      </c>
      <c r="C528" s="537" t="s">
        <v>124</v>
      </c>
      <c r="D528" s="410">
        <v>2.7696000000000001</v>
      </c>
      <c r="E528" s="440" t="s">
        <v>156</v>
      </c>
    </row>
    <row r="529" spans="1:6" s="504" customFormat="1" ht="31.5">
      <c r="A529" s="537" t="s">
        <v>171</v>
      </c>
      <c r="B529" s="537" t="s">
        <v>171</v>
      </c>
      <c r="C529" s="537" t="s">
        <v>172</v>
      </c>
      <c r="D529" s="410">
        <v>39.000999999999998</v>
      </c>
      <c r="E529" s="440" t="s">
        <v>173</v>
      </c>
    </row>
    <row r="530" spans="1:6" s="504" customFormat="1" ht="31.5">
      <c r="A530" s="537" t="s">
        <v>174</v>
      </c>
      <c r="B530" s="537" t="s">
        <v>174</v>
      </c>
      <c r="C530" s="537" t="s">
        <v>172</v>
      </c>
      <c r="D530" s="410">
        <v>38.063000000000002</v>
      </c>
      <c r="E530" s="440" t="s">
        <v>173</v>
      </c>
    </row>
    <row r="531" spans="1:6" s="504" customFormat="1" ht="31.5">
      <c r="A531" s="537" t="s">
        <v>175</v>
      </c>
      <c r="B531" s="537" t="s">
        <v>175</v>
      </c>
      <c r="C531" s="537" t="s">
        <v>172</v>
      </c>
      <c r="D531" s="410">
        <v>67.066999999999993</v>
      </c>
      <c r="E531" s="440" t="s">
        <v>173</v>
      </c>
    </row>
    <row r="532" spans="1:6" s="504" customFormat="1" ht="31.5">
      <c r="A532" s="537" t="s">
        <v>176</v>
      </c>
      <c r="B532" s="537" t="s">
        <v>176</v>
      </c>
      <c r="C532" s="537" t="s">
        <v>172</v>
      </c>
      <c r="D532" s="410">
        <v>62.045999999999999</v>
      </c>
      <c r="E532" s="440" t="s">
        <v>173</v>
      </c>
    </row>
    <row r="533" spans="1:6" s="504" customFormat="1" ht="31.5">
      <c r="A533" s="537" t="s">
        <v>177</v>
      </c>
      <c r="B533" s="537" t="s">
        <v>177</v>
      </c>
      <c r="C533" s="537" t="s">
        <v>178</v>
      </c>
      <c r="D533" s="410">
        <v>28.015000000000001</v>
      </c>
      <c r="E533" s="440" t="s">
        <v>179</v>
      </c>
    </row>
    <row r="534" spans="1:6" s="504" customFormat="1" ht="31.5">
      <c r="A534" s="537" t="s">
        <v>1522</v>
      </c>
      <c r="B534" s="537" t="s">
        <v>1522</v>
      </c>
      <c r="C534" s="537" t="s">
        <v>178</v>
      </c>
      <c r="D534" s="410">
        <v>35.4</v>
      </c>
      <c r="E534" s="440" t="s">
        <v>179</v>
      </c>
    </row>
    <row r="535" spans="1:6" s="504" customFormat="1" ht="31.5">
      <c r="A535" s="537" t="s">
        <v>1523</v>
      </c>
      <c r="B535" s="537" t="s">
        <v>1523</v>
      </c>
      <c r="C535" s="537" t="s">
        <v>178</v>
      </c>
      <c r="D535" s="410">
        <v>9.8979999999999997</v>
      </c>
      <c r="E535" s="440" t="s">
        <v>179</v>
      </c>
    </row>
    <row r="536" spans="1:6" s="504" customFormat="1" ht="31.5">
      <c r="A536" s="537" t="s">
        <v>180</v>
      </c>
      <c r="B536" s="537" t="s">
        <v>180</v>
      </c>
      <c r="C536" s="537" t="s">
        <v>178</v>
      </c>
      <c r="D536" s="410">
        <v>8.1370000000000005</v>
      </c>
      <c r="E536" s="440" t="s">
        <v>179</v>
      </c>
    </row>
    <row r="537" spans="1:6" s="504" customFormat="1" ht="31.5">
      <c r="A537" s="537" t="s">
        <v>1524</v>
      </c>
      <c r="B537" s="537" t="s">
        <v>1524</v>
      </c>
      <c r="C537" s="537" t="s">
        <v>178</v>
      </c>
      <c r="D537" s="410">
        <v>13.901</v>
      </c>
      <c r="E537" s="440" t="s">
        <v>179</v>
      </c>
    </row>
    <row r="538" spans="1:6" s="504" customFormat="1" ht="31.5">
      <c r="A538" s="537" t="s">
        <v>181</v>
      </c>
      <c r="B538" s="537" t="s">
        <v>181</v>
      </c>
      <c r="C538" s="537" t="s">
        <v>178</v>
      </c>
      <c r="D538" s="410">
        <v>14.000999999999999</v>
      </c>
      <c r="E538" s="440" t="s">
        <v>179</v>
      </c>
    </row>
    <row r="539" spans="1:6" s="504" customFormat="1" ht="31.5">
      <c r="A539" s="537" t="s">
        <v>182</v>
      </c>
      <c r="B539" s="537" t="s">
        <v>182</v>
      </c>
      <c r="C539" s="537" t="s">
        <v>178</v>
      </c>
      <c r="D539" s="410">
        <v>27.951000000000001</v>
      </c>
      <c r="E539" s="440" t="s">
        <v>179</v>
      </c>
    </row>
    <row r="540" spans="1:6" s="504" customFormat="1" ht="31.5">
      <c r="A540" s="537" t="s">
        <v>183</v>
      </c>
      <c r="B540" s="537" t="s">
        <v>183</v>
      </c>
      <c r="C540" s="537" t="s">
        <v>178</v>
      </c>
      <c r="D540" s="410">
        <v>40.091999999999999</v>
      </c>
      <c r="E540" s="440" t="s">
        <v>179</v>
      </c>
    </row>
    <row r="541" spans="1:6" s="504" customFormat="1" ht="31.5">
      <c r="A541" s="537" t="s">
        <v>184</v>
      </c>
      <c r="B541" s="537" t="s">
        <v>184</v>
      </c>
      <c r="C541" s="537" t="s">
        <v>185</v>
      </c>
      <c r="D541" s="410">
        <v>148.01343</v>
      </c>
      <c r="E541" s="440" t="s">
        <v>186</v>
      </c>
      <c r="F541" s="513"/>
    </row>
    <row r="542" spans="1:6" s="504" customFormat="1" ht="31.5">
      <c r="A542" s="540" t="s">
        <v>1525</v>
      </c>
      <c r="B542" s="540" t="s">
        <v>1525</v>
      </c>
      <c r="C542" s="540" t="s">
        <v>1526</v>
      </c>
      <c r="D542" s="541">
        <v>187.80240000000001</v>
      </c>
      <c r="E542" s="542" t="s">
        <v>1527</v>
      </c>
      <c r="F542" s="416"/>
    </row>
    <row r="543" spans="1:6" s="504" customFormat="1" ht="31.5">
      <c r="A543" s="540" t="s">
        <v>1528</v>
      </c>
      <c r="B543" s="540" t="s">
        <v>1528</v>
      </c>
      <c r="C543" s="540" t="s">
        <v>1529</v>
      </c>
      <c r="D543" s="541">
        <v>170.50319999999999</v>
      </c>
      <c r="E543" s="542" t="s">
        <v>1527</v>
      </c>
    </row>
    <row r="544" spans="1:6" s="504" customFormat="1" ht="31.5">
      <c r="A544" s="540" t="s">
        <v>1530</v>
      </c>
      <c r="B544" s="540" t="s">
        <v>1530</v>
      </c>
      <c r="C544" s="540" t="s">
        <v>1531</v>
      </c>
      <c r="D544" s="541">
        <v>5.6867999999999999</v>
      </c>
      <c r="E544" s="440" t="s">
        <v>156</v>
      </c>
    </row>
    <row r="545" spans="1:7" s="504" customFormat="1" ht="31.5">
      <c r="A545" s="540" t="s">
        <v>1532</v>
      </c>
      <c r="B545" s="540" t="s">
        <v>1532</v>
      </c>
      <c r="C545" s="540" t="s">
        <v>1531</v>
      </c>
      <c r="D545" s="541">
        <v>7.242</v>
      </c>
      <c r="E545" s="440" t="s">
        <v>156</v>
      </c>
    </row>
    <row r="546" spans="1:7" s="504" customFormat="1" ht="47.25">
      <c r="A546" s="540" t="s">
        <v>1533</v>
      </c>
      <c r="B546" s="540" t="s">
        <v>1533</v>
      </c>
      <c r="C546" s="540" t="s">
        <v>1531</v>
      </c>
      <c r="D546" s="541">
        <v>5.2548000000000004</v>
      </c>
      <c r="E546" s="440" t="s">
        <v>156</v>
      </c>
    </row>
    <row r="547" spans="1:7" s="504" customFormat="1" ht="31.5">
      <c r="A547" s="540" t="s">
        <v>1534</v>
      </c>
      <c r="B547" s="540" t="s">
        <v>1534</v>
      </c>
      <c r="C547" s="540" t="s">
        <v>1531</v>
      </c>
      <c r="D547" s="541">
        <v>6.3983999999999996</v>
      </c>
      <c r="E547" s="440" t="s">
        <v>156</v>
      </c>
    </row>
    <row r="548" spans="1:7" s="504" customFormat="1" ht="31.5">
      <c r="A548" s="540" t="s">
        <v>1535</v>
      </c>
      <c r="B548" s="540" t="s">
        <v>1535</v>
      </c>
      <c r="C548" s="540" t="s">
        <v>1531</v>
      </c>
      <c r="D548" s="541">
        <v>6.3983999999999996</v>
      </c>
      <c r="E548" s="440" t="s">
        <v>156</v>
      </c>
    </row>
    <row r="549" spans="1:7" s="504" customFormat="1" ht="31.5">
      <c r="A549" s="540" t="s">
        <v>1536</v>
      </c>
      <c r="B549" s="540" t="s">
        <v>1536</v>
      </c>
      <c r="C549" s="540" t="s">
        <v>1531</v>
      </c>
      <c r="D549" s="541">
        <v>7.0476000000000001</v>
      </c>
      <c r="E549" s="440" t="s">
        <v>156</v>
      </c>
    </row>
    <row r="550" spans="1:7" s="504" customFormat="1" ht="31.5">
      <c r="A550" s="540" t="s">
        <v>1537</v>
      </c>
      <c r="B550" s="540" t="s">
        <v>1537</v>
      </c>
      <c r="C550" s="540" t="s">
        <v>1531</v>
      </c>
      <c r="D550" s="541">
        <v>1.3188</v>
      </c>
      <c r="E550" s="440" t="s">
        <v>156</v>
      </c>
    </row>
    <row r="551" spans="1:7" s="504" customFormat="1" ht="31.5">
      <c r="A551" s="540" t="s">
        <v>1538</v>
      </c>
      <c r="B551" s="540" t="s">
        <v>1538</v>
      </c>
      <c r="C551" s="540" t="s">
        <v>1531</v>
      </c>
      <c r="D551" s="541">
        <v>5.7995999999999999</v>
      </c>
      <c r="E551" s="440" t="s">
        <v>156</v>
      </c>
      <c r="F551" s="543"/>
      <c r="G551" s="544"/>
    </row>
    <row r="552" spans="1:7" s="504" customFormat="1" ht="31.5">
      <c r="A552" s="540" t="s">
        <v>1539</v>
      </c>
      <c r="B552" s="540" t="s">
        <v>1539</v>
      </c>
      <c r="C552" s="540" t="s">
        <v>1531</v>
      </c>
      <c r="D552" s="541">
        <v>7.0343999999999998</v>
      </c>
      <c r="E552" s="440" t="s">
        <v>156</v>
      </c>
      <c r="G552" s="545"/>
    </row>
    <row r="553" spans="1:7" s="504" customFormat="1" ht="31.5">
      <c r="A553" s="540" t="s">
        <v>1540</v>
      </c>
      <c r="B553" s="540" t="s">
        <v>1540</v>
      </c>
      <c r="C553" s="540" t="s">
        <v>1531</v>
      </c>
      <c r="D553" s="541">
        <v>4.0511999999999997</v>
      </c>
      <c r="E553" s="440" t="s">
        <v>156</v>
      </c>
    </row>
    <row r="554" spans="1:7" s="504" customFormat="1" ht="31.5">
      <c r="A554" s="540" t="s">
        <v>1541</v>
      </c>
      <c r="B554" s="540" t="s">
        <v>1541</v>
      </c>
      <c r="C554" s="540" t="s">
        <v>1531</v>
      </c>
      <c r="D554" s="541">
        <v>2.3159999999999998</v>
      </c>
      <c r="E554" s="440" t="s">
        <v>156</v>
      </c>
    </row>
    <row r="555" spans="1:7" s="504" customFormat="1" ht="31.5">
      <c r="A555" s="540" t="s">
        <v>1542</v>
      </c>
      <c r="B555" s="540" t="s">
        <v>1542</v>
      </c>
      <c r="C555" s="540" t="s">
        <v>1531</v>
      </c>
      <c r="D555" s="541">
        <v>5.9004000000000003</v>
      </c>
      <c r="E555" s="440" t="s">
        <v>156</v>
      </c>
    </row>
    <row r="556" spans="1:7" s="504" customFormat="1" ht="31.5">
      <c r="A556" s="540" t="s">
        <v>1543</v>
      </c>
      <c r="B556" s="540" t="s">
        <v>1543</v>
      </c>
      <c r="C556" s="540" t="s">
        <v>1531</v>
      </c>
      <c r="D556" s="541">
        <v>4.1100000000000003</v>
      </c>
      <c r="E556" s="440" t="s">
        <v>156</v>
      </c>
    </row>
    <row r="557" spans="1:7" s="504" customFormat="1" ht="31.5">
      <c r="A557" s="540" t="s">
        <v>1544</v>
      </c>
      <c r="B557" s="540" t="s">
        <v>1544</v>
      </c>
      <c r="C557" s="540" t="s">
        <v>1531</v>
      </c>
      <c r="D557" s="541">
        <v>5.9004000000000003</v>
      </c>
      <c r="E557" s="440" t="s">
        <v>156</v>
      </c>
    </row>
    <row r="558" spans="1:7" s="504" customFormat="1" ht="31.5">
      <c r="A558" s="540" t="s">
        <v>1545</v>
      </c>
      <c r="B558" s="540" t="s">
        <v>1545</v>
      </c>
      <c r="C558" s="540" t="s">
        <v>1531</v>
      </c>
      <c r="D558" s="541">
        <v>5.0960000000000001</v>
      </c>
      <c r="E558" s="440" t="s">
        <v>156</v>
      </c>
    </row>
    <row r="559" spans="1:7" s="504" customFormat="1" ht="31.5">
      <c r="A559" s="540" t="s">
        <v>1546</v>
      </c>
      <c r="B559" s="540" t="s">
        <v>1546</v>
      </c>
      <c r="C559" s="540" t="s">
        <v>1531</v>
      </c>
      <c r="D559" s="541">
        <v>2.4780000000000002</v>
      </c>
      <c r="E559" s="440" t="s">
        <v>156</v>
      </c>
    </row>
    <row r="560" spans="1:7" s="504" customFormat="1" ht="31.5">
      <c r="A560" s="540" t="s">
        <v>1547</v>
      </c>
      <c r="B560" s="540" t="s">
        <v>1547</v>
      </c>
      <c r="C560" s="540" t="s">
        <v>1531</v>
      </c>
      <c r="D560" s="541">
        <v>3.1103999999999998</v>
      </c>
      <c r="E560" s="440" t="s">
        <v>156</v>
      </c>
    </row>
    <row r="561" spans="1:5" s="504" customFormat="1" ht="31.5">
      <c r="A561" s="540" t="s">
        <v>1548</v>
      </c>
      <c r="B561" s="540" t="s">
        <v>1548</v>
      </c>
      <c r="C561" s="540" t="s">
        <v>1531</v>
      </c>
      <c r="D561" s="541">
        <v>6.3827999999999996</v>
      </c>
      <c r="E561" s="440" t="s">
        <v>156</v>
      </c>
    </row>
    <row r="562" spans="1:5" s="504" customFormat="1" ht="31.5">
      <c r="A562" s="540" t="s">
        <v>1549</v>
      </c>
      <c r="B562" s="540" t="s">
        <v>1549</v>
      </c>
      <c r="C562" s="540" t="s">
        <v>1531</v>
      </c>
      <c r="D562" s="541">
        <v>7.4352</v>
      </c>
      <c r="E562" s="440" t="s">
        <v>156</v>
      </c>
    </row>
    <row r="563" spans="1:5" s="504" customFormat="1" ht="31.5">
      <c r="A563" s="540" t="s">
        <v>1550</v>
      </c>
      <c r="B563" s="540" t="s">
        <v>1550</v>
      </c>
      <c r="C563" s="540" t="s">
        <v>1531</v>
      </c>
      <c r="D563" s="541">
        <v>3.42</v>
      </c>
      <c r="E563" s="440" t="s">
        <v>156</v>
      </c>
    </row>
    <row r="564" spans="1:5" s="504" customFormat="1" ht="31.5">
      <c r="A564" s="540" t="s">
        <v>1551</v>
      </c>
      <c r="B564" s="540" t="s">
        <v>1551</v>
      </c>
      <c r="C564" s="540" t="s">
        <v>1531</v>
      </c>
      <c r="D564" s="541">
        <v>6.9611999999999998</v>
      </c>
      <c r="E564" s="440" t="s">
        <v>156</v>
      </c>
    </row>
    <row r="565" spans="1:5" s="504" customFormat="1" ht="31.5">
      <c r="A565" s="540" t="s">
        <v>1552</v>
      </c>
      <c r="B565" s="540" t="s">
        <v>1552</v>
      </c>
      <c r="C565" s="540" t="s">
        <v>1531</v>
      </c>
      <c r="D565" s="541">
        <v>6.0144000000000002</v>
      </c>
      <c r="E565" s="440" t="s">
        <v>156</v>
      </c>
    </row>
    <row r="566" spans="1:5" s="504" customFormat="1" ht="31.5">
      <c r="A566" s="540" t="s">
        <v>1553</v>
      </c>
      <c r="B566" s="540" t="s">
        <v>1553</v>
      </c>
      <c r="C566" s="540" t="s">
        <v>1531</v>
      </c>
      <c r="D566" s="541">
        <v>4.6692</v>
      </c>
      <c r="E566" s="440" t="s">
        <v>156</v>
      </c>
    </row>
    <row r="567" spans="1:5" s="504" customFormat="1" ht="31.5">
      <c r="A567" s="540" t="s">
        <v>1554</v>
      </c>
      <c r="B567" s="540" t="s">
        <v>1554</v>
      </c>
      <c r="C567" s="540" t="s">
        <v>1531</v>
      </c>
      <c r="D567" s="541">
        <v>5.8151999999999999</v>
      </c>
      <c r="E567" s="440" t="s">
        <v>156</v>
      </c>
    </row>
    <row r="568" spans="1:5" s="504" customFormat="1" ht="31.5">
      <c r="A568" s="540" t="s">
        <v>1555</v>
      </c>
      <c r="B568" s="540" t="s">
        <v>1555</v>
      </c>
      <c r="C568" s="540" t="s">
        <v>1531</v>
      </c>
      <c r="D568" s="541">
        <v>2.9039999999999999</v>
      </c>
      <c r="E568" s="440" t="s">
        <v>156</v>
      </c>
    </row>
    <row r="569" spans="1:5" s="504" customFormat="1" ht="31.5">
      <c r="A569" s="540" t="s">
        <v>1556</v>
      </c>
      <c r="B569" s="540" t="s">
        <v>1556</v>
      </c>
      <c r="C569" s="540" t="s">
        <v>1531</v>
      </c>
      <c r="D569" s="541">
        <v>3.3456000000000001</v>
      </c>
      <c r="E569" s="440" t="s">
        <v>156</v>
      </c>
    </row>
    <row r="570" spans="1:5" s="504" customFormat="1" ht="31.5">
      <c r="A570" s="540" t="s">
        <v>1557</v>
      </c>
      <c r="B570" s="540" t="s">
        <v>1557</v>
      </c>
      <c r="C570" s="540" t="s">
        <v>1531</v>
      </c>
      <c r="D570" s="541">
        <v>5.9004000000000003</v>
      </c>
      <c r="E570" s="440" t="s">
        <v>156</v>
      </c>
    </row>
    <row r="571" spans="1:5" s="504" customFormat="1" ht="31.5">
      <c r="A571" s="540" t="s">
        <v>1558</v>
      </c>
      <c r="B571" s="540" t="s">
        <v>1558</v>
      </c>
      <c r="C571" s="540" t="s">
        <v>1531</v>
      </c>
      <c r="D571" s="541">
        <v>7.5048000000000004</v>
      </c>
      <c r="E571" s="440" t="s">
        <v>156</v>
      </c>
    </row>
    <row r="572" spans="1:5" s="504" customFormat="1" ht="31.5">
      <c r="A572" s="540" t="s">
        <v>1559</v>
      </c>
      <c r="B572" s="540" t="s">
        <v>1559</v>
      </c>
      <c r="C572" s="540" t="s">
        <v>1531</v>
      </c>
      <c r="D572" s="541">
        <v>6.1223999999999998</v>
      </c>
      <c r="E572" s="440" t="s">
        <v>156</v>
      </c>
    </row>
    <row r="573" spans="1:5" s="504" customFormat="1" ht="31.5">
      <c r="A573" s="540" t="s">
        <v>1560</v>
      </c>
      <c r="B573" s="540" t="s">
        <v>1560</v>
      </c>
      <c r="C573" s="540" t="s">
        <v>1531</v>
      </c>
      <c r="D573" s="541">
        <v>9.0852000000000004</v>
      </c>
      <c r="E573" s="440" t="s">
        <v>156</v>
      </c>
    </row>
    <row r="574" spans="1:5" s="504" customFormat="1" ht="31.5">
      <c r="A574" s="540" t="s">
        <v>1561</v>
      </c>
      <c r="B574" s="540" t="s">
        <v>1561</v>
      </c>
      <c r="C574" s="540" t="s">
        <v>1531</v>
      </c>
      <c r="D574" s="541">
        <v>9.8076000000000008</v>
      </c>
      <c r="E574" s="440" t="s">
        <v>156</v>
      </c>
    </row>
    <row r="575" spans="1:5" s="504" customFormat="1" ht="31.5">
      <c r="A575" s="540" t="s">
        <v>1562</v>
      </c>
      <c r="B575" s="540" t="s">
        <v>1562</v>
      </c>
      <c r="C575" s="540" t="s">
        <v>1531</v>
      </c>
      <c r="D575" s="541">
        <v>6.9912000000000001</v>
      </c>
      <c r="E575" s="440" t="s">
        <v>156</v>
      </c>
    </row>
    <row r="576" spans="1:5" s="504" customFormat="1" ht="31.5">
      <c r="A576" s="540" t="s">
        <v>1563</v>
      </c>
      <c r="B576" s="540" t="s">
        <v>1563</v>
      </c>
      <c r="C576" s="540" t="s">
        <v>1531</v>
      </c>
      <c r="D576" s="541">
        <v>15.263999999999999</v>
      </c>
      <c r="E576" s="440" t="s">
        <v>156</v>
      </c>
    </row>
    <row r="577" spans="1:5" s="504" customFormat="1" ht="31.5">
      <c r="A577" s="540" t="s">
        <v>1564</v>
      </c>
      <c r="B577" s="540" t="s">
        <v>1564</v>
      </c>
      <c r="C577" s="540" t="s">
        <v>1531</v>
      </c>
      <c r="D577" s="541">
        <v>9.1631999999999998</v>
      </c>
      <c r="E577" s="440" t="s">
        <v>156</v>
      </c>
    </row>
    <row r="578" spans="1:5" s="504" customFormat="1" ht="31.5">
      <c r="A578" s="540" t="s">
        <v>1565</v>
      </c>
      <c r="B578" s="540" t="s">
        <v>1565</v>
      </c>
      <c r="C578" s="540" t="s">
        <v>1531</v>
      </c>
      <c r="D578" s="541">
        <v>2.5392000000000001</v>
      </c>
      <c r="E578" s="440" t="s">
        <v>156</v>
      </c>
    </row>
    <row r="579" spans="1:5" s="504" customFormat="1" ht="31.5">
      <c r="A579" s="540" t="s">
        <v>1566</v>
      </c>
      <c r="B579" s="540" t="s">
        <v>1566</v>
      </c>
      <c r="C579" s="540" t="s">
        <v>1531</v>
      </c>
      <c r="D579" s="541">
        <v>2.5392000000000001</v>
      </c>
      <c r="E579" s="440" t="s">
        <v>156</v>
      </c>
    </row>
    <row r="580" spans="1:5" s="504" customFormat="1" ht="31.5">
      <c r="A580" s="540" t="s">
        <v>1567</v>
      </c>
      <c r="B580" s="540" t="s">
        <v>1567</v>
      </c>
      <c r="C580" s="540" t="s">
        <v>1531</v>
      </c>
      <c r="D580" s="541">
        <v>5.8764000000000003</v>
      </c>
      <c r="E580" s="440" t="s">
        <v>156</v>
      </c>
    </row>
    <row r="581" spans="1:5" s="504" customFormat="1" ht="31.5">
      <c r="A581" s="540" t="s">
        <v>1568</v>
      </c>
      <c r="B581" s="540" t="s">
        <v>1568</v>
      </c>
      <c r="C581" s="540" t="s">
        <v>1531</v>
      </c>
      <c r="D581" s="541">
        <v>3.7787999999999999</v>
      </c>
      <c r="E581" s="440" t="s">
        <v>156</v>
      </c>
    </row>
    <row r="582" spans="1:5" s="504" customFormat="1" ht="31.5">
      <c r="A582" s="540" t="s">
        <v>1569</v>
      </c>
      <c r="B582" s="540" t="s">
        <v>1569</v>
      </c>
      <c r="C582" s="540" t="s">
        <v>1531</v>
      </c>
      <c r="D582" s="541">
        <v>2.4251999999999998</v>
      </c>
      <c r="E582" s="440" t="s">
        <v>156</v>
      </c>
    </row>
    <row r="583" spans="1:5" s="504" customFormat="1" ht="31.5">
      <c r="A583" s="540" t="s">
        <v>1570</v>
      </c>
      <c r="B583" s="540" t="s">
        <v>1570</v>
      </c>
      <c r="C583" s="540" t="s">
        <v>1531</v>
      </c>
      <c r="D583" s="541">
        <v>2.5392000000000001</v>
      </c>
      <c r="E583" s="440" t="s">
        <v>156</v>
      </c>
    </row>
    <row r="584" spans="1:5" s="504" customFormat="1" ht="31.5">
      <c r="A584" s="540" t="s">
        <v>1571</v>
      </c>
      <c r="B584" s="540" t="s">
        <v>1571</v>
      </c>
      <c r="C584" s="540" t="s">
        <v>1531</v>
      </c>
      <c r="D584" s="541">
        <v>2.5392000000000001</v>
      </c>
      <c r="E584" s="440" t="s">
        <v>156</v>
      </c>
    </row>
    <row r="585" spans="1:5" s="504" customFormat="1" ht="31.5">
      <c r="A585" s="540" t="s">
        <v>1572</v>
      </c>
      <c r="B585" s="540" t="s">
        <v>1572</v>
      </c>
      <c r="C585" s="540" t="s">
        <v>1531</v>
      </c>
      <c r="D585" s="541">
        <v>7.8311999999999999</v>
      </c>
      <c r="E585" s="440" t="s">
        <v>156</v>
      </c>
    </row>
    <row r="586" spans="1:5" s="504" customFormat="1" ht="31.5">
      <c r="A586" s="540" t="s">
        <v>1573</v>
      </c>
      <c r="B586" s="540" t="s">
        <v>1573</v>
      </c>
      <c r="C586" s="540" t="s">
        <v>1531</v>
      </c>
      <c r="D586" s="541">
        <v>2.5392000000000001</v>
      </c>
      <c r="E586" s="440" t="s">
        <v>156</v>
      </c>
    </row>
    <row r="587" spans="1:5" s="504" customFormat="1" ht="31.5">
      <c r="A587" s="540" t="s">
        <v>1574</v>
      </c>
      <c r="B587" s="540" t="s">
        <v>1574</v>
      </c>
      <c r="C587" s="540" t="s">
        <v>1531</v>
      </c>
      <c r="D587" s="541">
        <v>17.467199999999998</v>
      </c>
      <c r="E587" s="440" t="s">
        <v>156</v>
      </c>
    </row>
    <row r="588" spans="1:5" s="504" customFormat="1" ht="31.5">
      <c r="A588" s="540" t="s">
        <v>1575</v>
      </c>
      <c r="B588" s="540" t="s">
        <v>1575</v>
      </c>
      <c r="C588" s="540" t="s">
        <v>1531</v>
      </c>
      <c r="D588" s="541">
        <v>4.5540000000000003</v>
      </c>
      <c r="E588" s="440" t="s">
        <v>156</v>
      </c>
    </row>
    <row r="589" spans="1:5" s="504" customFormat="1" ht="31.5">
      <c r="A589" s="540" t="s">
        <v>1576</v>
      </c>
      <c r="B589" s="540" t="s">
        <v>1576</v>
      </c>
      <c r="C589" s="540" t="s">
        <v>1531</v>
      </c>
      <c r="D589" s="541">
        <v>2.5392000000000001</v>
      </c>
      <c r="E589" s="440" t="s">
        <v>156</v>
      </c>
    </row>
    <row r="590" spans="1:5" s="504" customFormat="1" ht="31.5">
      <c r="A590" s="540" t="s">
        <v>1577</v>
      </c>
      <c r="B590" s="540" t="s">
        <v>1577</v>
      </c>
      <c r="C590" s="540" t="s">
        <v>1531</v>
      </c>
      <c r="D590" s="541">
        <v>2.5392000000000001</v>
      </c>
      <c r="E590" s="440" t="s">
        <v>156</v>
      </c>
    </row>
    <row r="591" spans="1:5" s="504" customFormat="1" ht="31.5">
      <c r="A591" s="540" t="s">
        <v>1578</v>
      </c>
      <c r="B591" s="540" t="s">
        <v>1578</v>
      </c>
      <c r="C591" s="540" t="s">
        <v>1531</v>
      </c>
      <c r="D591" s="541">
        <v>1.446</v>
      </c>
      <c r="E591" s="440" t="s">
        <v>156</v>
      </c>
    </row>
    <row r="592" spans="1:5" s="504" customFormat="1" ht="31.5">
      <c r="A592" s="540" t="s">
        <v>1579</v>
      </c>
      <c r="B592" s="540" t="s">
        <v>1579</v>
      </c>
      <c r="C592" s="540" t="s">
        <v>1531</v>
      </c>
      <c r="D592" s="541">
        <v>2.5392000000000001</v>
      </c>
      <c r="E592" s="440" t="s">
        <v>156</v>
      </c>
    </row>
    <row r="593" spans="1:5" s="504" customFormat="1" ht="31.5">
      <c r="A593" s="540" t="s">
        <v>1580</v>
      </c>
      <c r="B593" s="540" t="s">
        <v>1580</v>
      </c>
      <c r="C593" s="540" t="s">
        <v>1531</v>
      </c>
      <c r="D593" s="541">
        <v>1.446</v>
      </c>
      <c r="E593" s="440" t="s">
        <v>156</v>
      </c>
    </row>
    <row r="594" spans="1:5" s="504" customFormat="1" ht="31.5">
      <c r="A594" s="540" t="s">
        <v>1581</v>
      </c>
      <c r="B594" s="540" t="s">
        <v>1581</v>
      </c>
      <c r="C594" s="540" t="s">
        <v>1531</v>
      </c>
      <c r="D594" s="541">
        <v>1.446</v>
      </c>
      <c r="E594" s="440" t="s">
        <v>156</v>
      </c>
    </row>
    <row r="595" spans="1:5" s="504" customFormat="1" ht="31.5">
      <c r="A595" s="540" t="s">
        <v>1582</v>
      </c>
      <c r="B595" s="540" t="s">
        <v>1582</v>
      </c>
      <c r="C595" s="540" t="s">
        <v>1531</v>
      </c>
      <c r="D595" s="541">
        <v>1.446</v>
      </c>
      <c r="E595" s="440" t="s">
        <v>156</v>
      </c>
    </row>
    <row r="596" spans="1:5" s="504" customFormat="1" ht="31.5">
      <c r="A596" s="540" t="s">
        <v>1583</v>
      </c>
      <c r="B596" s="540" t="s">
        <v>1583</v>
      </c>
      <c r="C596" s="540" t="s">
        <v>1531</v>
      </c>
      <c r="D596" s="541">
        <v>1.446</v>
      </c>
      <c r="E596" s="440" t="s">
        <v>156</v>
      </c>
    </row>
    <row r="597" spans="1:5" s="504" customFormat="1" ht="31.5">
      <c r="A597" s="540" t="s">
        <v>1584</v>
      </c>
      <c r="B597" s="540" t="s">
        <v>1584</v>
      </c>
      <c r="C597" s="540" t="s">
        <v>1531</v>
      </c>
      <c r="D597" s="541">
        <v>1.446</v>
      </c>
      <c r="E597" s="440" t="s">
        <v>156</v>
      </c>
    </row>
    <row r="598" spans="1:5" s="504" customFormat="1" ht="31.5">
      <c r="A598" s="540" t="s">
        <v>1585</v>
      </c>
      <c r="B598" s="540" t="s">
        <v>1585</v>
      </c>
      <c r="C598" s="540" t="s">
        <v>1531</v>
      </c>
      <c r="D598" s="541">
        <v>1.446</v>
      </c>
      <c r="E598" s="440" t="s">
        <v>156</v>
      </c>
    </row>
    <row r="599" spans="1:5" s="504" customFormat="1" ht="31.5">
      <c r="A599" s="540" t="s">
        <v>1586</v>
      </c>
      <c r="B599" s="540" t="s">
        <v>1586</v>
      </c>
      <c r="C599" s="540" t="s">
        <v>1531</v>
      </c>
      <c r="D599" s="541">
        <v>21.477599999999999</v>
      </c>
      <c r="E599" s="440" t="s">
        <v>156</v>
      </c>
    </row>
    <row r="600" spans="1:5" s="504" customFormat="1" ht="47.25">
      <c r="A600" s="540" t="s">
        <v>1587</v>
      </c>
      <c r="B600" s="540" t="s">
        <v>1587</v>
      </c>
      <c r="C600" s="540" t="s">
        <v>1531</v>
      </c>
      <c r="D600" s="541">
        <v>1.446</v>
      </c>
      <c r="E600" s="440" t="s">
        <v>156</v>
      </c>
    </row>
    <row r="601" spans="1:5" s="504" customFormat="1" ht="31.5">
      <c r="A601" s="540" t="s">
        <v>1588</v>
      </c>
      <c r="B601" s="540" t="s">
        <v>1588</v>
      </c>
      <c r="C601" s="540" t="s">
        <v>1531</v>
      </c>
      <c r="D601" s="541">
        <v>1.446</v>
      </c>
      <c r="E601" s="440" t="s">
        <v>156</v>
      </c>
    </row>
    <row r="602" spans="1:5" s="504" customFormat="1" ht="31.5">
      <c r="A602" s="540" t="s">
        <v>1589</v>
      </c>
      <c r="B602" s="540" t="s">
        <v>1589</v>
      </c>
      <c r="C602" s="540" t="s">
        <v>1531</v>
      </c>
      <c r="D602" s="541">
        <v>2.5499999999999998</v>
      </c>
      <c r="E602" s="440" t="s">
        <v>156</v>
      </c>
    </row>
    <row r="603" spans="1:5" s="504" customFormat="1">
      <c r="A603" s="540" t="s">
        <v>1590</v>
      </c>
      <c r="B603" s="540" t="s">
        <v>1590</v>
      </c>
      <c r="C603" s="540" t="s">
        <v>1531</v>
      </c>
      <c r="D603" s="541">
        <v>2.7096</v>
      </c>
      <c r="E603" s="440" t="s">
        <v>156</v>
      </c>
    </row>
    <row r="604" spans="1:5" s="504" customFormat="1" ht="47.25">
      <c r="A604" s="540" t="s">
        <v>1591</v>
      </c>
      <c r="B604" s="540" t="s">
        <v>1591</v>
      </c>
      <c r="C604" s="540" t="s">
        <v>1531</v>
      </c>
      <c r="D604" s="541">
        <v>6.8087999999999997</v>
      </c>
      <c r="E604" s="440" t="s">
        <v>156</v>
      </c>
    </row>
    <row r="605" spans="1:5" s="504" customFormat="1" ht="31.5">
      <c r="A605" s="540" t="s">
        <v>1592</v>
      </c>
      <c r="B605" s="540" t="s">
        <v>1592</v>
      </c>
      <c r="C605" s="540" t="s">
        <v>1531</v>
      </c>
      <c r="D605" s="541">
        <v>2.5499999999999998</v>
      </c>
      <c r="E605" s="440" t="s">
        <v>156</v>
      </c>
    </row>
    <row r="606" spans="1:5" s="504" customFormat="1" ht="31.5">
      <c r="A606" s="540" t="s">
        <v>1593</v>
      </c>
      <c r="B606" s="540" t="s">
        <v>1593</v>
      </c>
      <c r="C606" s="540" t="s">
        <v>1531</v>
      </c>
      <c r="D606" s="541">
        <v>6.4488000000000003</v>
      </c>
      <c r="E606" s="440" t="s">
        <v>156</v>
      </c>
    </row>
    <row r="607" spans="1:5" s="504" customFormat="1" ht="31.5">
      <c r="A607" s="540" t="s">
        <v>1594</v>
      </c>
      <c r="B607" s="540" t="s">
        <v>1594</v>
      </c>
      <c r="C607" s="540" t="s">
        <v>1531</v>
      </c>
      <c r="D607" s="541">
        <v>2.5499999999999998</v>
      </c>
      <c r="E607" s="440" t="s">
        <v>156</v>
      </c>
    </row>
    <row r="608" spans="1:5" s="504" customFormat="1" ht="31.5">
      <c r="A608" s="540" t="s">
        <v>1595</v>
      </c>
      <c r="B608" s="540" t="s">
        <v>1595</v>
      </c>
      <c r="C608" s="540" t="s">
        <v>1531</v>
      </c>
      <c r="D608" s="541">
        <v>6.8196000000000003</v>
      </c>
      <c r="E608" s="440" t="s">
        <v>156</v>
      </c>
    </row>
    <row r="609" spans="1:5" s="504" customFormat="1" ht="31.5">
      <c r="A609" s="540" t="s">
        <v>1596</v>
      </c>
      <c r="B609" s="540" t="s">
        <v>1596</v>
      </c>
      <c r="C609" s="540" t="s">
        <v>1531</v>
      </c>
      <c r="D609" s="541">
        <v>6.87</v>
      </c>
      <c r="E609" s="440" t="s">
        <v>156</v>
      </c>
    </row>
    <row r="610" spans="1:5" s="504" customFormat="1" ht="31.5">
      <c r="A610" s="540" t="s">
        <v>1597</v>
      </c>
      <c r="B610" s="540" t="s">
        <v>1597</v>
      </c>
      <c r="C610" s="540" t="s">
        <v>1531</v>
      </c>
      <c r="D610" s="541">
        <v>22.611599999999999</v>
      </c>
      <c r="E610" s="440" t="s">
        <v>156</v>
      </c>
    </row>
    <row r="611" spans="1:5" s="504" customFormat="1" ht="31.5">
      <c r="A611" s="540" t="s">
        <v>1598</v>
      </c>
      <c r="B611" s="540" t="s">
        <v>1598</v>
      </c>
      <c r="C611" s="540" t="s">
        <v>1531</v>
      </c>
      <c r="D611" s="541">
        <v>8.1324000000000005</v>
      </c>
      <c r="E611" s="440" t="s">
        <v>156</v>
      </c>
    </row>
    <row r="612" spans="1:5" s="504" customFormat="1" ht="31.5">
      <c r="A612" s="540" t="s">
        <v>1599</v>
      </c>
      <c r="B612" s="540" t="s">
        <v>1599</v>
      </c>
      <c r="C612" s="540" t="s">
        <v>1531</v>
      </c>
      <c r="D612" s="541">
        <v>6.6504000000000003</v>
      </c>
      <c r="E612" s="440" t="s">
        <v>156</v>
      </c>
    </row>
    <row r="613" spans="1:5" s="504" customFormat="1" ht="63">
      <c r="A613" s="540" t="s">
        <v>1600</v>
      </c>
      <c r="B613" s="540" t="s">
        <v>1600</v>
      </c>
      <c r="C613" s="540" t="s">
        <v>1601</v>
      </c>
      <c r="D613" s="541">
        <v>96.756410000000002</v>
      </c>
      <c r="E613" s="542" t="s">
        <v>1602</v>
      </c>
    </row>
    <row r="614" spans="1:5" s="504" customFormat="1" ht="63">
      <c r="A614" s="540" t="s">
        <v>1603</v>
      </c>
      <c r="B614" s="540" t="s">
        <v>1603</v>
      </c>
      <c r="C614" s="540" t="s">
        <v>172</v>
      </c>
      <c r="D614" s="541">
        <v>45.167999999999999</v>
      </c>
      <c r="E614" s="542" t="s">
        <v>1602</v>
      </c>
    </row>
    <row r="615" spans="1:5" s="504" customFormat="1" ht="63">
      <c r="A615" s="540" t="s">
        <v>1604</v>
      </c>
      <c r="B615" s="540" t="s">
        <v>1604</v>
      </c>
      <c r="C615" s="540" t="s">
        <v>1605</v>
      </c>
      <c r="D615" s="541">
        <v>103.04174999999999</v>
      </c>
      <c r="E615" s="542" t="s">
        <v>1602</v>
      </c>
    </row>
    <row r="616" spans="1:5" s="504" customFormat="1" ht="63">
      <c r="A616" s="540" t="s">
        <v>1606</v>
      </c>
      <c r="B616" s="540" t="s">
        <v>1606</v>
      </c>
      <c r="C616" s="540" t="s">
        <v>172</v>
      </c>
      <c r="D616" s="541">
        <v>41.502490000000002</v>
      </c>
      <c r="E616" s="542" t="s">
        <v>1602</v>
      </c>
    </row>
    <row r="617" spans="1:5" s="504" customFormat="1" ht="63">
      <c r="A617" s="540" t="s">
        <v>1600</v>
      </c>
      <c r="B617" s="540" t="s">
        <v>1600</v>
      </c>
      <c r="C617" s="540" t="s">
        <v>1607</v>
      </c>
      <c r="D617" s="541">
        <v>63.330030000000001</v>
      </c>
      <c r="E617" s="542" t="s">
        <v>1602</v>
      </c>
    </row>
    <row r="618" spans="1:5" s="504" customFormat="1" ht="47.25">
      <c r="A618" s="540" t="s">
        <v>1608</v>
      </c>
      <c r="B618" s="540" t="s">
        <v>1608</v>
      </c>
      <c r="C618" s="540" t="s">
        <v>1609</v>
      </c>
      <c r="D618" s="541">
        <v>101.4084</v>
      </c>
      <c r="E618" s="542" t="s">
        <v>1610</v>
      </c>
    </row>
    <row r="619" spans="1:5" s="504" customFormat="1" ht="47.25">
      <c r="A619" s="540" t="s">
        <v>1611</v>
      </c>
      <c r="B619" s="540" t="s">
        <v>1611</v>
      </c>
      <c r="C619" s="540" t="s">
        <v>1612</v>
      </c>
      <c r="D619" s="541">
        <v>0.28899999999999998</v>
      </c>
      <c r="E619" s="542" t="s">
        <v>1613</v>
      </c>
    </row>
    <row r="620" spans="1:5" s="504" customFormat="1" ht="47.25">
      <c r="A620" s="540" t="s">
        <v>1614</v>
      </c>
      <c r="B620" s="540" t="s">
        <v>1614</v>
      </c>
      <c r="C620" s="540" t="s">
        <v>1615</v>
      </c>
      <c r="D620" s="541">
        <v>0.55600000000000005</v>
      </c>
      <c r="E620" s="542" t="s">
        <v>1613</v>
      </c>
    </row>
    <row r="621" spans="1:5" s="504" customFormat="1" ht="47.25">
      <c r="A621" s="540" t="s">
        <v>1616</v>
      </c>
      <c r="B621" s="540" t="s">
        <v>1616</v>
      </c>
      <c r="C621" s="540" t="s">
        <v>1612</v>
      </c>
      <c r="D621" s="541">
        <v>0.83599999999999997</v>
      </c>
      <c r="E621" s="542" t="s">
        <v>1613</v>
      </c>
    </row>
    <row r="622" spans="1:5" s="504" customFormat="1" ht="47.25">
      <c r="A622" s="540" t="s">
        <v>1617</v>
      </c>
      <c r="B622" s="540" t="s">
        <v>1617</v>
      </c>
      <c r="C622" s="540" t="s">
        <v>1612</v>
      </c>
      <c r="D622" s="541">
        <v>0.17399999999999999</v>
      </c>
      <c r="E622" s="542" t="s">
        <v>1613</v>
      </c>
    </row>
    <row r="623" spans="1:5" s="504" customFormat="1" ht="47.25">
      <c r="A623" s="540" t="s">
        <v>1618</v>
      </c>
      <c r="B623" s="540" t="s">
        <v>1618</v>
      </c>
      <c r="C623" s="540" t="s">
        <v>1612</v>
      </c>
      <c r="D623" s="541">
        <v>0.85799999999999998</v>
      </c>
      <c r="E623" s="542" t="s">
        <v>1613</v>
      </c>
    </row>
    <row r="624" spans="1:5" s="504" customFormat="1" ht="47.25">
      <c r="A624" s="540" t="s">
        <v>1619</v>
      </c>
      <c r="B624" s="540" t="s">
        <v>1619</v>
      </c>
      <c r="C624" s="540" t="s">
        <v>1612</v>
      </c>
      <c r="D624" s="541">
        <v>0.57399999999999995</v>
      </c>
      <c r="E624" s="542" t="s">
        <v>1613</v>
      </c>
    </row>
    <row r="625" spans="1:5" s="504" customFormat="1" ht="47.25">
      <c r="A625" s="540" t="s">
        <v>1620</v>
      </c>
      <c r="B625" s="540" t="s">
        <v>1620</v>
      </c>
      <c r="C625" s="540" t="s">
        <v>1612</v>
      </c>
      <c r="D625" s="541">
        <v>0.496</v>
      </c>
      <c r="E625" s="542" t="s">
        <v>1613</v>
      </c>
    </row>
    <row r="626" spans="1:5" s="504" customFormat="1" ht="47.25">
      <c r="A626" s="540" t="s">
        <v>1621</v>
      </c>
      <c r="B626" s="540" t="s">
        <v>1621</v>
      </c>
      <c r="C626" s="540" t="s">
        <v>1612</v>
      </c>
      <c r="D626" s="541">
        <v>3.6019999999999999</v>
      </c>
      <c r="E626" s="542" t="s">
        <v>1613</v>
      </c>
    </row>
    <row r="627" spans="1:5" s="504" customFormat="1" ht="47.25">
      <c r="A627" s="540" t="s">
        <v>1622</v>
      </c>
      <c r="B627" s="540" t="s">
        <v>1622</v>
      </c>
      <c r="C627" s="540" t="s">
        <v>1623</v>
      </c>
      <c r="D627" s="541">
        <v>132.12</v>
      </c>
      <c r="E627" s="542" t="s">
        <v>1624</v>
      </c>
    </row>
    <row r="628" spans="1:5" s="504" customFormat="1" ht="47.25">
      <c r="A628" s="540" t="s">
        <v>1625</v>
      </c>
      <c r="B628" s="540" t="s">
        <v>1625</v>
      </c>
      <c r="C628" s="540" t="s">
        <v>1626</v>
      </c>
      <c r="D628" s="541">
        <v>147.042</v>
      </c>
      <c r="E628" s="542" t="s">
        <v>1624</v>
      </c>
    </row>
    <row r="629" spans="1:5" s="504" customFormat="1" ht="47.25">
      <c r="A629" s="540" t="s">
        <v>1627</v>
      </c>
      <c r="B629" s="540" t="s">
        <v>1627</v>
      </c>
      <c r="C629" s="540" t="s">
        <v>1626</v>
      </c>
      <c r="D629" s="541">
        <v>106.116</v>
      </c>
      <c r="E629" s="542" t="s">
        <v>1624</v>
      </c>
    </row>
    <row r="630" spans="1:5" s="504" customFormat="1" ht="47.25">
      <c r="A630" s="540" t="s">
        <v>1628</v>
      </c>
      <c r="B630" s="540" t="s">
        <v>1628</v>
      </c>
      <c r="C630" s="540" t="s">
        <v>1626</v>
      </c>
      <c r="D630" s="541">
        <v>46.77</v>
      </c>
      <c r="E630" s="542" t="s">
        <v>1624</v>
      </c>
    </row>
    <row r="631" spans="1:5" s="504" customFormat="1" ht="47.25">
      <c r="A631" s="540" t="s">
        <v>1629</v>
      </c>
      <c r="B631" s="540" t="s">
        <v>1629</v>
      </c>
      <c r="C631" s="540" t="s">
        <v>1626</v>
      </c>
      <c r="D631" s="541">
        <v>84.221999999999994</v>
      </c>
      <c r="E631" s="542" t="s">
        <v>1624</v>
      </c>
    </row>
    <row r="632" spans="1:5" s="504" customFormat="1" ht="47.25">
      <c r="A632" s="540" t="s">
        <v>1630</v>
      </c>
      <c r="B632" s="540" t="s">
        <v>1630</v>
      </c>
      <c r="C632" s="540" t="s">
        <v>1631</v>
      </c>
      <c r="D632" s="541">
        <v>17.042999999999999</v>
      </c>
      <c r="E632" s="542" t="s">
        <v>1632</v>
      </c>
    </row>
    <row r="633" spans="1:5" s="504" customFormat="1" ht="47.25">
      <c r="A633" s="540" t="s">
        <v>1633</v>
      </c>
      <c r="B633" s="540" t="s">
        <v>1633</v>
      </c>
      <c r="C633" s="540" t="s">
        <v>1631</v>
      </c>
      <c r="D633" s="541">
        <v>35.052</v>
      </c>
      <c r="E633" s="542" t="s">
        <v>1632</v>
      </c>
    </row>
    <row r="634" spans="1:5" s="504" customFormat="1" ht="47.25">
      <c r="A634" s="540" t="s">
        <v>1634</v>
      </c>
      <c r="B634" s="540" t="s">
        <v>1634</v>
      </c>
      <c r="C634" s="540" t="s">
        <v>1631</v>
      </c>
      <c r="D634" s="541">
        <v>18.012</v>
      </c>
      <c r="E634" s="542" t="s">
        <v>1632</v>
      </c>
    </row>
    <row r="635" spans="1:5" s="504" customFormat="1" ht="47.25">
      <c r="A635" s="540" t="s">
        <v>1635</v>
      </c>
      <c r="B635" s="540" t="s">
        <v>1635</v>
      </c>
      <c r="C635" s="540" t="s">
        <v>1631</v>
      </c>
      <c r="D635" s="541">
        <v>39.051000000000002</v>
      </c>
      <c r="E635" s="542" t="s">
        <v>1632</v>
      </c>
    </row>
    <row r="636" spans="1:5" s="504" customFormat="1" ht="47.25">
      <c r="A636" s="540" t="s">
        <v>1636</v>
      </c>
      <c r="B636" s="540" t="s">
        <v>1636</v>
      </c>
      <c r="C636" s="540" t="s">
        <v>1631</v>
      </c>
      <c r="D636" s="541">
        <v>38.039000000000001</v>
      </c>
      <c r="E636" s="542" t="s">
        <v>1632</v>
      </c>
    </row>
    <row r="637" spans="1:5" s="504" customFormat="1" ht="47.25">
      <c r="A637" s="540" t="s">
        <v>1637</v>
      </c>
      <c r="B637" s="540" t="s">
        <v>1637</v>
      </c>
      <c r="C637" s="540" t="s">
        <v>1631</v>
      </c>
      <c r="D637" s="541">
        <v>19.202000000000002</v>
      </c>
      <c r="E637" s="542" t="s">
        <v>1632</v>
      </c>
    </row>
    <row r="638" spans="1:5" s="504" customFormat="1" ht="63">
      <c r="A638" s="540" t="s">
        <v>1638</v>
      </c>
      <c r="B638" s="540" t="s">
        <v>1638</v>
      </c>
      <c r="C638" s="540" t="s">
        <v>1639</v>
      </c>
      <c r="D638" s="541">
        <v>195.72615999999999</v>
      </c>
      <c r="E638" s="542" t="s">
        <v>1640</v>
      </c>
    </row>
    <row r="639" spans="1:5" s="504" customFormat="1" ht="63">
      <c r="A639" s="540" t="s">
        <v>1641</v>
      </c>
      <c r="B639" s="540" t="s">
        <v>1641</v>
      </c>
      <c r="C639" s="540" t="s">
        <v>1642</v>
      </c>
      <c r="D639" s="541">
        <v>86.788330000000002</v>
      </c>
      <c r="E639" s="542" t="s">
        <v>1640</v>
      </c>
    </row>
    <row r="640" spans="1:5" s="504" customFormat="1" ht="63">
      <c r="A640" s="540" t="s">
        <v>1643</v>
      </c>
      <c r="B640" s="540" t="s">
        <v>1643</v>
      </c>
      <c r="C640" s="540" t="s">
        <v>1639</v>
      </c>
      <c r="D640" s="541">
        <v>195.96403000000001</v>
      </c>
      <c r="E640" s="542" t="s">
        <v>1640</v>
      </c>
    </row>
    <row r="641" spans="1:5" s="504" customFormat="1" ht="63">
      <c r="A641" s="540" t="s">
        <v>1644</v>
      </c>
      <c r="B641" s="540" t="s">
        <v>1644</v>
      </c>
      <c r="C641" s="540" t="s">
        <v>1645</v>
      </c>
      <c r="D641" s="541">
        <v>196.20599000000001</v>
      </c>
      <c r="E641" s="542" t="s">
        <v>1640</v>
      </c>
    </row>
    <row r="642" spans="1:5" s="504" customFormat="1" ht="63">
      <c r="A642" s="540" t="s">
        <v>1646</v>
      </c>
      <c r="B642" s="540" t="s">
        <v>1646</v>
      </c>
      <c r="C642" s="540" t="s">
        <v>1647</v>
      </c>
      <c r="D642" s="541">
        <v>195.52175</v>
      </c>
      <c r="E642" s="542" t="s">
        <v>1640</v>
      </c>
    </row>
    <row r="643" spans="1:5" s="504" customFormat="1" ht="63">
      <c r="A643" s="540" t="s">
        <v>1648</v>
      </c>
      <c r="B643" s="540" t="s">
        <v>1648</v>
      </c>
      <c r="C643" s="540" t="s">
        <v>1649</v>
      </c>
      <c r="D643" s="541">
        <v>195.04734999999999</v>
      </c>
      <c r="E643" s="542" t="s">
        <v>1640</v>
      </c>
    </row>
    <row r="644" spans="1:5" s="504" customFormat="1" ht="63">
      <c r="A644" s="540" t="s">
        <v>1650</v>
      </c>
      <c r="B644" s="540" t="s">
        <v>1650</v>
      </c>
      <c r="C644" s="540" t="s">
        <v>1651</v>
      </c>
      <c r="D644" s="541">
        <v>182.73813999999999</v>
      </c>
      <c r="E644" s="542" t="s">
        <v>1640</v>
      </c>
    </row>
    <row r="645" spans="1:5" s="504" customFormat="1" ht="63">
      <c r="A645" s="540" t="s">
        <v>1652</v>
      </c>
      <c r="B645" s="540" t="s">
        <v>1652</v>
      </c>
      <c r="C645" s="540" t="s">
        <v>1653</v>
      </c>
      <c r="D645" s="541">
        <v>195.31209999999999</v>
      </c>
      <c r="E645" s="542" t="s">
        <v>1640</v>
      </c>
    </row>
    <row r="646" spans="1:5" s="504" customFormat="1" ht="47.25">
      <c r="A646" s="540" t="s">
        <v>1654</v>
      </c>
      <c r="B646" s="540" t="s">
        <v>1654</v>
      </c>
      <c r="C646" s="540" t="s">
        <v>1655</v>
      </c>
      <c r="D646" s="541">
        <v>81.587879999999998</v>
      </c>
      <c r="E646" s="542" t="s">
        <v>1656</v>
      </c>
    </row>
    <row r="647" spans="1:5" s="504" customFormat="1" ht="47.25">
      <c r="A647" s="540" t="s">
        <v>1657</v>
      </c>
      <c r="B647" s="540" t="s">
        <v>1657</v>
      </c>
      <c r="C647" s="540" t="s">
        <v>1658</v>
      </c>
      <c r="D647" s="541">
        <v>186.03550000000001</v>
      </c>
      <c r="E647" s="542" t="s">
        <v>1656</v>
      </c>
    </row>
    <row r="648" spans="1:5" s="504" customFormat="1" ht="47.25">
      <c r="A648" s="540" t="s">
        <v>1659</v>
      </c>
      <c r="B648" s="540" t="s">
        <v>1659</v>
      </c>
      <c r="C648" s="540" t="s">
        <v>1660</v>
      </c>
      <c r="D648" s="541">
        <v>55.157440000000001</v>
      </c>
      <c r="E648" s="542" t="s">
        <v>1656</v>
      </c>
    </row>
    <row r="649" spans="1:5" s="504" customFormat="1" ht="47.25">
      <c r="A649" s="540" t="s">
        <v>1661</v>
      </c>
      <c r="B649" s="540" t="s">
        <v>1661</v>
      </c>
      <c r="C649" s="540" t="s">
        <v>1662</v>
      </c>
      <c r="D649" s="541">
        <v>93.444959999999995</v>
      </c>
      <c r="E649" s="542" t="s">
        <v>1656</v>
      </c>
    </row>
    <row r="650" spans="1:5" s="504" customFormat="1" ht="47.25">
      <c r="A650" s="540" t="s">
        <v>1663</v>
      </c>
      <c r="B650" s="540" t="s">
        <v>1663</v>
      </c>
      <c r="C650" s="540" t="s">
        <v>1662</v>
      </c>
      <c r="D650" s="541">
        <v>195.38962000000001</v>
      </c>
      <c r="E650" s="542" t="s">
        <v>1656</v>
      </c>
    </row>
    <row r="651" spans="1:5" s="504" customFormat="1" ht="47.25">
      <c r="A651" s="540" t="s">
        <v>1664</v>
      </c>
      <c r="B651" s="540" t="s">
        <v>1664</v>
      </c>
      <c r="C651" s="540" t="s">
        <v>1665</v>
      </c>
      <c r="D651" s="541">
        <v>195.09708000000001</v>
      </c>
      <c r="E651" s="542" t="s">
        <v>1666</v>
      </c>
    </row>
    <row r="652" spans="1:5" s="504" customFormat="1" ht="47.25">
      <c r="A652" s="540" t="s">
        <v>1667</v>
      </c>
      <c r="B652" s="540" t="s">
        <v>1667</v>
      </c>
      <c r="C652" s="540" t="s">
        <v>1668</v>
      </c>
      <c r="D652" s="541">
        <v>45.171999999999997</v>
      </c>
      <c r="E652" s="542" t="s">
        <v>1669</v>
      </c>
    </row>
    <row r="653" spans="1:5" s="504" customFormat="1" ht="63">
      <c r="A653" s="540" t="s">
        <v>1670</v>
      </c>
      <c r="B653" s="540" t="s">
        <v>1670</v>
      </c>
      <c r="C653" s="540" t="s">
        <v>1623</v>
      </c>
      <c r="D653" s="541">
        <v>192.55127999999999</v>
      </c>
      <c r="E653" s="542" t="s">
        <v>1671</v>
      </c>
    </row>
    <row r="654" spans="1:5" s="504" customFormat="1" ht="47.25">
      <c r="A654" s="540" t="s">
        <v>1672</v>
      </c>
      <c r="B654" s="540" t="s">
        <v>1672</v>
      </c>
      <c r="C654" s="540" t="s">
        <v>1673</v>
      </c>
      <c r="D654" s="541">
        <v>99.903649999999999</v>
      </c>
      <c r="E654" s="542" t="s">
        <v>1674</v>
      </c>
    </row>
    <row r="655" spans="1:5" s="504" customFormat="1" ht="47.25">
      <c r="A655" s="540" t="s">
        <v>1675</v>
      </c>
      <c r="B655" s="540" t="s">
        <v>1675</v>
      </c>
      <c r="C655" s="540" t="s">
        <v>1676</v>
      </c>
      <c r="D655" s="541">
        <v>167.477</v>
      </c>
      <c r="E655" s="542" t="s">
        <v>1674</v>
      </c>
    </row>
    <row r="656" spans="1:5" s="504" customFormat="1" ht="47.25">
      <c r="A656" s="540" t="s">
        <v>1677</v>
      </c>
      <c r="B656" s="540" t="s">
        <v>1677</v>
      </c>
      <c r="C656" s="540" t="s">
        <v>1531</v>
      </c>
      <c r="D656" s="541">
        <v>3.1272000000000002</v>
      </c>
      <c r="E656" s="542" t="s">
        <v>1678</v>
      </c>
    </row>
    <row r="657" spans="1:5" s="504" customFormat="1" ht="47.25">
      <c r="A657" s="540" t="s">
        <v>1679</v>
      </c>
      <c r="B657" s="540" t="s">
        <v>1679</v>
      </c>
      <c r="C657" s="540" t="s">
        <v>1531</v>
      </c>
      <c r="D657" s="541">
        <v>12.4716</v>
      </c>
      <c r="E657" s="542" t="s">
        <v>1678</v>
      </c>
    </row>
    <row r="658" spans="1:5" s="504" customFormat="1" ht="47.25">
      <c r="A658" s="540" t="s">
        <v>1680</v>
      </c>
      <c r="B658" s="540" t="s">
        <v>1680</v>
      </c>
      <c r="C658" s="540" t="s">
        <v>1531</v>
      </c>
      <c r="D658" s="541">
        <v>10.512</v>
      </c>
      <c r="E658" s="542" t="s">
        <v>1678</v>
      </c>
    </row>
    <row r="659" spans="1:5" s="504" customFormat="1" ht="47.25">
      <c r="A659" s="540" t="s">
        <v>1681</v>
      </c>
      <c r="B659" s="540" t="s">
        <v>1681</v>
      </c>
      <c r="C659" s="540" t="s">
        <v>1531</v>
      </c>
      <c r="D659" s="541">
        <v>3.1272000000000002</v>
      </c>
      <c r="E659" s="542" t="s">
        <v>1678</v>
      </c>
    </row>
    <row r="660" spans="1:5" s="504" customFormat="1" ht="47.25">
      <c r="A660" s="540" t="s">
        <v>1682</v>
      </c>
      <c r="B660" s="540" t="s">
        <v>1682</v>
      </c>
      <c r="C660" s="540" t="s">
        <v>1531</v>
      </c>
      <c r="D660" s="541">
        <v>2.5247999999999999</v>
      </c>
      <c r="E660" s="542" t="s">
        <v>1678</v>
      </c>
    </row>
    <row r="661" spans="1:5" s="504" customFormat="1" ht="47.25">
      <c r="A661" s="540" t="s">
        <v>1683</v>
      </c>
      <c r="B661" s="540" t="s">
        <v>1683</v>
      </c>
      <c r="C661" s="540" t="s">
        <v>1531</v>
      </c>
      <c r="D661" s="541">
        <v>8.9664000000000001</v>
      </c>
      <c r="E661" s="542" t="s">
        <v>1678</v>
      </c>
    </row>
    <row r="662" spans="1:5" s="504" customFormat="1" ht="47.25">
      <c r="A662" s="540" t="s">
        <v>1684</v>
      </c>
      <c r="B662" s="540" t="s">
        <v>1684</v>
      </c>
      <c r="C662" s="540" t="s">
        <v>1531</v>
      </c>
      <c r="D662" s="541">
        <v>8.8848000000000003</v>
      </c>
      <c r="E662" s="542" t="s">
        <v>1678</v>
      </c>
    </row>
    <row r="663" spans="1:5" s="504" customFormat="1" ht="47.25">
      <c r="A663" s="540" t="s">
        <v>1685</v>
      </c>
      <c r="B663" s="540" t="s">
        <v>1685</v>
      </c>
      <c r="C663" s="540" t="s">
        <v>1531</v>
      </c>
      <c r="D663" s="541">
        <v>8.9664000000000001</v>
      </c>
      <c r="E663" s="542" t="s">
        <v>1678</v>
      </c>
    </row>
    <row r="664" spans="1:5" s="504" customFormat="1" ht="47.25">
      <c r="A664" s="540" t="s">
        <v>1686</v>
      </c>
      <c r="B664" s="540" t="s">
        <v>1686</v>
      </c>
      <c r="C664" s="540" t="s">
        <v>1531</v>
      </c>
      <c r="D664" s="541">
        <v>3.6168</v>
      </c>
      <c r="E664" s="542" t="s">
        <v>1678</v>
      </c>
    </row>
    <row r="665" spans="1:5" s="504" customFormat="1" ht="47.25">
      <c r="A665" s="540" t="s">
        <v>1687</v>
      </c>
      <c r="B665" s="540" t="s">
        <v>1687</v>
      </c>
      <c r="C665" s="540" t="s">
        <v>1531</v>
      </c>
      <c r="D665" s="541">
        <v>8.1180000000000003</v>
      </c>
      <c r="E665" s="542" t="s">
        <v>1678</v>
      </c>
    </row>
    <row r="666" spans="1:5" s="504" customFormat="1" ht="47.25">
      <c r="A666" s="540" t="s">
        <v>1688</v>
      </c>
      <c r="B666" s="540" t="s">
        <v>1688</v>
      </c>
      <c r="C666" s="540" t="s">
        <v>1531</v>
      </c>
      <c r="D666" s="541">
        <v>8.4060000000000006</v>
      </c>
      <c r="E666" s="542" t="s">
        <v>1678</v>
      </c>
    </row>
    <row r="667" spans="1:5" s="504" customFormat="1" ht="47.25">
      <c r="A667" s="540" t="s">
        <v>1689</v>
      </c>
      <c r="B667" s="540" t="s">
        <v>1689</v>
      </c>
      <c r="C667" s="540" t="s">
        <v>1531</v>
      </c>
      <c r="D667" s="541">
        <v>3.0863999999999998</v>
      </c>
      <c r="E667" s="542" t="s">
        <v>1678</v>
      </c>
    </row>
    <row r="668" spans="1:5" s="504" customFormat="1" ht="47.25">
      <c r="A668" s="540" t="s">
        <v>1690</v>
      </c>
      <c r="B668" s="540" t="s">
        <v>1690</v>
      </c>
      <c r="C668" s="540" t="s">
        <v>1531</v>
      </c>
      <c r="D668" s="541">
        <v>2.0783999999999998</v>
      </c>
      <c r="E668" s="542" t="s">
        <v>1678</v>
      </c>
    </row>
    <row r="669" spans="1:5" s="504" customFormat="1" ht="47.25">
      <c r="A669" s="540" t="s">
        <v>1691</v>
      </c>
      <c r="B669" s="540" t="s">
        <v>1691</v>
      </c>
      <c r="C669" s="540" t="s">
        <v>1531</v>
      </c>
      <c r="D669" s="541">
        <v>7.6584000000000003</v>
      </c>
      <c r="E669" s="542" t="s">
        <v>1678</v>
      </c>
    </row>
    <row r="670" spans="1:5" s="504" customFormat="1" ht="47.25">
      <c r="A670" s="540" t="s">
        <v>1692</v>
      </c>
      <c r="B670" s="540" t="s">
        <v>1692</v>
      </c>
      <c r="C670" s="540" t="s">
        <v>1531</v>
      </c>
      <c r="D670" s="541">
        <v>8.4060000000000006</v>
      </c>
      <c r="E670" s="542" t="s">
        <v>1678</v>
      </c>
    </row>
    <row r="671" spans="1:5" s="504" customFormat="1" ht="47.25">
      <c r="A671" s="540" t="s">
        <v>1693</v>
      </c>
      <c r="B671" s="540" t="s">
        <v>1693</v>
      </c>
      <c r="C671" s="540" t="s">
        <v>1531</v>
      </c>
      <c r="D671" s="541">
        <v>8.6807999999999996</v>
      </c>
      <c r="E671" s="542" t="s">
        <v>1678</v>
      </c>
    </row>
    <row r="672" spans="1:5" s="504" customFormat="1" ht="47.25">
      <c r="A672" s="540" t="s">
        <v>1694</v>
      </c>
      <c r="B672" s="540" t="s">
        <v>1694</v>
      </c>
      <c r="C672" s="540" t="s">
        <v>1531</v>
      </c>
      <c r="D672" s="541">
        <v>8.4060000000000006</v>
      </c>
      <c r="E672" s="542" t="s">
        <v>1678</v>
      </c>
    </row>
    <row r="673" spans="1:5" s="504" customFormat="1" ht="47.25">
      <c r="A673" s="540" t="s">
        <v>1695</v>
      </c>
      <c r="B673" s="540" t="s">
        <v>1695</v>
      </c>
      <c r="C673" s="540" t="s">
        <v>1696</v>
      </c>
      <c r="D673" s="541">
        <v>10.643000000000001</v>
      </c>
      <c r="E673" s="542" t="s">
        <v>1697</v>
      </c>
    </row>
    <row r="674" spans="1:5" s="504" customFormat="1" ht="47.25">
      <c r="A674" s="540" t="s">
        <v>1698</v>
      </c>
      <c r="B674" s="540" t="s">
        <v>1698</v>
      </c>
      <c r="C674" s="540" t="s">
        <v>1699</v>
      </c>
      <c r="D674" s="541">
        <v>84.972999999999999</v>
      </c>
      <c r="E674" s="542" t="s">
        <v>1700</v>
      </c>
    </row>
    <row r="675" spans="1:5" s="504" customFormat="1" ht="47.25">
      <c r="A675" s="540" t="s">
        <v>1701</v>
      </c>
      <c r="B675" s="540" t="s">
        <v>1701</v>
      </c>
      <c r="C675" s="540" t="s">
        <v>1702</v>
      </c>
      <c r="D675" s="541">
        <v>37.454000000000001</v>
      </c>
      <c r="E675" s="542" t="s">
        <v>1700</v>
      </c>
    </row>
    <row r="676" spans="1:5" s="504" customFormat="1" ht="47.25">
      <c r="A676" s="540" t="s">
        <v>1703</v>
      </c>
      <c r="B676" s="540" t="s">
        <v>1703</v>
      </c>
      <c r="C676" s="540" t="s">
        <v>1702</v>
      </c>
      <c r="D676" s="541">
        <v>76.070999999999998</v>
      </c>
      <c r="E676" s="542" t="s">
        <v>1700</v>
      </c>
    </row>
    <row r="677" spans="1:5" s="504" customFormat="1" ht="31.5">
      <c r="A677" s="540" t="s">
        <v>1704</v>
      </c>
      <c r="B677" s="540" t="s">
        <v>1704</v>
      </c>
      <c r="C677" s="540" t="s">
        <v>1705</v>
      </c>
      <c r="D677" s="541">
        <v>89.619029999999995</v>
      </c>
      <c r="E677" s="542" t="s">
        <v>1706</v>
      </c>
    </row>
    <row r="678" spans="1:5" s="504" customFormat="1" ht="31.5">
      <c r="A678" s="540" t="s">
        <v>1707</v>
      </c>
      <c r="B678" s="540" t="s">
        <v>1707</v>
      </c>
      <c r="C678" s="540" t="s">
        <v>1708</v>
      </c>
      <c r="D678" s="541">
        <v>8.8522099999999995</v>
      </c>
      <c r="E678" s="542" t="s">
        <v>1706</v>
      </c>
    </row>
    <row r="679" spans="1:5" s="504" customFormat="1" ht="31.5">
      <c r="A679" s="540" t="s">
        <v>1709</v>
      </c>
      <c r="B679" s="540" t="s">
        <v>1709</v>
      </c>
      <c r="C679" s="540" t="s">
        <v>1710</v>
      </c>
      <c r="D679" s="541">
        <v>15.23244</v>
      </c>
      <c r="E679" s="542" t="s">
        <v>1706</v>
      </c>
    </row>
    <row r="680" spans="1:5" s="504" customFormat="1" ht="31.5">
      <c r="A680" s="540" t="s">
        <v>1711</v>
      </c>
      <c r="B680" s="540" t="s">
        <v>1711</v>
      </c>
      <c r="C680" s="540" t="s">
        <v>144</v>
      </c>
      <c r="D680" s="541">
        <v>2.9145699999999999</v>
      </c>
      <c r="E680" s="542" t="s">
        <v>1706</v>
      </c>
    </row>
    <row r="681" spans="1:5" s="504" customFormat="1" ht="31.5">
      <c r="A681" s="540" t="s">
        <v>1709</v>
      </c>
      <c r="B681" s="540" t="s">
        <v>1709</v>
      </c>
      <c r="C681" s="540" t="s">
        <v>1712</v>
      </c>
      <c r="D681" s="541">
        <v>43.79533</v>
      </c>
      <c r="E681" s="542" t="s">
        <v>1706</v>
      </c>
    </row>
    <row r="682" spans="1:5" s="504" customFormat="1" ht="47.25">
      <c r="A682" s="540" t="s">
        <v>1713</v>
      </c>
      <c r="B682" s="540" t="s">
        <v>1713</v>
      </c>
      <c r="C682" s="540" t="s">
        <v>1714</v>
      </c>
      <c r="D682" s="541">
        <v>108.51300000000001</v>
      </c>
      <c r="E682" s="542" t="s">
        <v>1715</v>
      </c>
    </row>
    <row r="683" spans="1:5" s="504" customFormat="1" ht="47.25">
      <c r="A683" s="540" t="s">
        <v>1716</v>
      </c>
      <c r="B683" s="540" t="s">
        <v>1716</v>
      </c>
      <c r="C683" s="540" t="s">
        <v>1714</v>
      </c>
      <c r="D683" s="541">
        <v>27.158999999999999</v>
      </c>
      <c r="E683" s="542" t="s">
        <v>1715</v>
      </c>
    </row>
    <row r="684" spans="1:5" s="504" customFormat="1" ht="47.25">
      <c r="A684" s="540" t="s">
        <v>1717</v>
      </c>
      <c r="B684" s="540" t="s">
        <v>1717</v>
      </c>
      <c r="C684" s="540" t="s">
        <v>1718</v>
      </c>
      <c r="D684" s="541">
        <v>9.5147999999999993</v>
      </c>
      <c r="E684" s="542" t="s">
        <v>1719</v>
      </c>
    </row>
    <row r="685" spans="1:5" s="504" customFormat="1" ht="47.25">
      <c r="A685" s="540" t="s">
        <v>1720</v>
      </c>
      <c r="B685" s="540" t="s">
        <v>1720</v>
      </c>
      <c r="C685" s="540" t="s">
        <v>1721</v>
      </c>
      <c r="D685" s="541">
        <v>83.774860000000004</v>
      </c>
      <c r="E685" s="542" t="s">
        <v>1722</v>
      </c>
    </row>
    <row r="686" spans="1:5" s="504" customFormat="1" ht="47.25">
      <c r="A686" s="540" t="s">
        <v>2863</v>
      </c>
      <c r="B686" s="540" t="s">
        <v>2863</v>
      </c>
      <c r="C686" s="540" t="s">
        <v>2864</v>
      </c>
      <c r="D686" s="541">
        <v>194.55600000000001</v>
      </c>
      <c r="E686" s="542" t="s">
        <v>2865</v>
      </c>
    </row>
    <row r="687" spans="1:5" s="504" customFormat="1" ht="31.5">
      <c r="A687" s="540" t="s">
        <v>2866</v>
      </c>
      <c r="B687" s="540" t="s">
        <v>2866</v>
      </c>
      <c r="C687" s="540" t="s">
        <v>2867</v>
      </c>
      <c r="D687" s="541">
        <v>138.12119999999999</v>
      </c>
      <c r="E687" s="542" t="s">
        <v>2865</v>
      </c>
    </row>
    <row r="688" spans="1:5" s="504" customFormat="1" ht="31.5">
      <c r="A688" s="540" t="s">
        <v>2868</v>
      </c>
      <c r="B688" s="540" t="s">
        <v>2868</v>
      </c>
      <c r="C688" s="540" t="s">
        <v>2869</v>
      </c>
      <c r="D688" s="541">
        <v>7.2720000000000002</v>
      </c>
      <c r="E688" s="542" t="s">
        <v>2870</v>
      </c>
    </row>
    <row r="689" spans="1:5" s="504" customFormat="1" ht="31.5">
      <c r="A689" s="540" t="s">
        <v>2871</v>
      </c>
      <c r="B689" s="540" t="s">
        <v>2871</v>
      </c>
      <c r="C689" s="540" t="s">
        <v>2869</v>
      </c>
      <c r="D689" s="541">
        <v>13.9056</v>
      </c>
      <c r="E689" s="542" t="s">
        <v>2870</v>
      </c>
    </row>
    <row r="690" spans="1:5" s="504" customFormat="1" ht="31.5">
      <c r="A690" s="540" t="s">
        <v>2872</v>
      </c>
      <c r="B690" s="540" t="s">
        <v>2872</v>
      </c>
      <c r="C690" s="540" t="s">
        <v>2869</v>
      </c>
      <c r="D690" s="541">
        <v>2.5499999999999998</v>
      </c>
      <c r="E690" s="542" t="s">
        <v>2870</v>
      </c>
    </row>
    <row r="691" spans="1:5" s="504" customFormat="1" ht="47.25">
      <c r="A691" s="540" t="s">
        <v>2873</v>
      </c>
      <c r="B691" s="540" t="s">
        <v>2873</v>
      </c>
      <c r="C691" s="540" t="s">
        <v>2874</v>
      </c>
      <c r="D691" s="541">
        <v>7.3110600000000003</v>
      </c>
      <c r="E691" s="542" t="s">
        <v>2875</v>
      </c>
    </row>
    <row r="692" spans="1:5" s="504" customFormat="1" ht="31.5">
      <c r="A692" s="540" t="s">
        <v>2876</v>
      </c>
      <c r="B692" s="540" t="s">
        <v>2876</v>
      </c>
      <c r="C692" s="540" t="s">
        <v>2877</v>
      </c>
      <c r="D692" s="541">
        <v>70.944929999999999</v>
      </c>
      <c r="E692" s="542" t="s">
        <v>2878</v>
      </c>
    </row>
    <row r="693" spans="1:5" s="504" customFormat="1" ht="31.5">
      <c r="A693" s="540" t="s">
        <v>2879</v>
      </c>
      <c r="B693" s="540" t="s">
        <v>2879</v>
      </c>
      <c r="C693" s="540" t="s">
        <v>2880</v>
      </c>
      <c r="D693" s="541">
        <v>14.85436</v>
      </c>
      <c r="E693" s="542" t="s">
        <v>2878</v>
      </c>
    </row>
    <row r="694" spans="1:5" s="504" customFormat="1" ht="31.5">
      <c r="A694" s="540" t="s">
        <v>2881</v>
      </c>
      <c r="B694" s="540" t="s">
        <v>2881</v>
      </c>
      <c r="C694" s="540" t="s">
        <v>2882</v>
      </c>
      <c r="D694" s="541">
        <v>74.925920000000005</v>
      </c>
      <c r="E694" s="542" t="s">
        <v>2883</v>
      </c>
    </row>
    <row r="695" spans="1:5" s="504" customFormat="1" ht="31.5">
      <c r="A695" s="540" t="s">
        <v>2884</v>
      </c>
      <c r="B695" s="540" t="s">
        <v>2884</v>
      </c>
      <c r="C695" s="540" t="s">
        <v>2885</v>
      </c>
      <c r="D695" s="541">
        <v>111.09162999999999</v>
      </c>
      <c r="E695" s="542" t="s">
        <v>2883</v>
      </c>
    </row>
    <row r="696" spans="1:5" s="504" customFormat="1" ht="31.5">
      <c r="A696" s="540" t="s">
        <v>2884</v>
      </c>
      <c r="B696" s="540" t="s">
        <v>2884</v>
      </c>
      <c r="C696" s="540" t="s">
        <v>2886</v>
      </c>
      <c r="D696" s="541">
        <v>49.742849999999997</v>
      </c>
      <c r="E696" s="542" t="s">
        <v>2883</v>
      </c>
    </row>
    <row r="697" spans="1:5" s="504" customFormat="1" ht="31.5">
      <c r="A697" s="540" t="s">
        <v>2887</v>
      </c>
      <c r="B697" s="540" t="s">
        <v>2887</v>
      </c>
      <c r="C697" s="540" t="s">
        <v>2888</v>
      </c>
      <c r="D697" s="541">
        <v>40.686</v>
      </c>
      <c r="E697" s="542" t="s">
        <v>2889</v>
      </c>
    </row>
    <row r="698" spans="1:5" s="504" customFormat="1" ht="31.5">
      <c r="A698" s="540" t="s">
        <v>2890</v>
      </c>
      <c r="B698" s="540" t="s">
        <v>2890</v>
      </c>
      <c r="C698" s="540" t="s">
        <v>2888</v>
      </c>
      <c r="D698" s="541">
        <v>48.588000000000001</v>
      </c>
      <c r="E698" s="542" t="s">
        <v>2889</v>
      </c>
    </row>
    <row r="699" spans="1:5" s="504" customFormat="1" ht="31.5">
      <c r="A699" s="540" t="s">
        <v>2891</v>
      </c>
      <c r="B699" s="540" t="s">
        <v>2891</v>
      </c>
      <c r="C699" s="540" t="s">
        <v>2892</v>
      </c>
      <c r="D699" s="541">
        <v>4.8659999999999997</v>
      </c>
      <c r="E699" s="542" t="s">
        <v>2889</v>
      </c>
    </row>
    <row r="700" spans="1:5" s="504" customFormat="1" ht="31.5">
      <c r="A700" s="540" t="s">
        <v>2893</v>
      </c>
      <c r="B700" s="540" t="s">
        <v>2893</v>
      </c>
      <c r="C700" s="540" t="s">
        <v>2892</v>
      </c>
      <c r="D700" s="541">
        <v>9.8160000000000007</v>
      </c>
      <c r="E700" s="542" t="s">
        <v>2889</v>
      </c>
    </row>
    <row r="701" spans="1:5" s="504" customFormat="1" ht="31.5">
      <c r="A701" s="540" t="s">
        <v>2894</v>
      </c>
      <c r="B701" s="540" t="s">
        <v>2894</v>
      </c>
      <c r="C701" s="540" t="s">
        <v>2892</v>
      </c>
      <c r="D701" s="541">
        <v>35.951999999999998</v>
      </c>
      <c r="E701" s="542" t="s">
        <v>2889</v>
      </c>
    </row>
    <row r="702" spans="1:5" s="504" customFormat="1" ht="31.5">
      <c r="A702" s="540" t="s">
        <v>2895</v>
      </c>
      <c r="B702" s="540" t="s">
        <v>2895</v>
      </c>
      <c r="C702" s="540" t="s">
        <v>2896</v>
      </c>
      <c r="D702" s="541">
        <v>105.9528</v>
      </c>
      <c r="E702" s="542" t="s">
        <v>2897</v>
      </c>
    </row>
    <row r="703" spans="1:5" s="504" customFormat="1" ht="31.5">
      <c r="A703" s="540" t="s">
        <v>2898</v>
      </c>
      <c r="B703" s="540" t="s">
        <v>2898</v>
      </c>
      <c r="C703" s="540" t="s">
        <v>2899</v>
      </c>
      <c r="D703" s="541">
        <v>172.76759999999999</v>
      </c>
      <c r="E703" s="542" t="s">
        <v>2897</v>
      </c>
    </row>
    <row r="704" spans="1:5" s="504" customFormat="1" ht="47.25">
      <c r="A704" s="540" t="s">
        <v>2900</v>
      </c>
      <c r="B704" s="540" t="s">
        <v>2900</v>
      </c>
      <c r="C704" s="540" t="s">
        <v>2901</v>
      </c>
      <c r="D704" s="541">
        <v>173.12880000000001</v>
      </c>
      <c r="E704" s="542" t="s">
        <v>2897</v>
      </c>
    </row>
    <row r="705" spans="1:5" s="504" customFormat="1" ht="31.5">
      <c r="A705" s="540" t="s">
        <v>2902</v>
      </c>
      <c r="B705" s="540" t="s">
        <v>2902</v>
      </c>
      <c r="C705" s="540" t="s">
        <v>2903</v>
      </c>
      <c r="D705" s="541">
        <v>177.83519999999999</v>
      </c>
      <c r="E705" s="542" t="s">
        <v>2897</v>
      </c>
    </row>
    <row r="706" spans="1:5" s="504" customFormat="1" ht="31.5">
      <c r="A706" s="540" t="s">
        <v>2904</v>
      </c>
      <c r="B706" s="540" t="s">
        <v>2904</v>
      </c>
      <c r="C706" s="540" t="s">
        <v>2905</v>
      </c>
      <c r="D706" s="541">
        <v>44.002099999999999</v>
      </c>
      <c r="E706" s="542" t="s">
        <v>1327</v>
      </c>
    </row>
    <row r="707" spans="1:5" s="504" customFormat="1" ht="31.5">
      <c r="A707" s="540" t="s">
        <v>2906</v>
      </c>
      <c r="B707" s="540" t="s">
        <v>2906</v>
      </c>
      <c r="C707" s="540" t="s">
        <v>2907</v>
      </c>
      <c r="D707" s="541">
        <v>48.615000000000002</v>
      </c>
      <c r="E707" s="542" t="s">
        <v>2908</v>
      </c>
    </row>
    <row r="708" spans="1:5" s="504" customFormat="1" ht="31.5">
      <c r="A708" s="540" t="s">
        <v>2909</v>
      </c>
      <c r="B708" s="540" t="s">
        <v>2909</v>
      </c>
      <c r="C708" s="540" t="s">
        <v>2910</v>
      </c>
      <c r="D708" s="546">
        <v>110.57299999999999</v>
      </c>
      <c r="E708" s="542" t="s">
        <v>2911</v>
      </c>
    </row>
    <row r="709" spans="1:5" s="504" customFormat="1" ht="31.5">
      <c r="A709" s="540" t="s">
        <v>2912</v>
      </c>
      <c r="B709" s="540" t="s">
        <v>2912</v>
      </c>
      <c r="C709" s="540" t="s">
        <v>2913</v>
      </c>
      <c r="D709" s="547">
        <v>70.063999999999993</v>
      </c>
      <c r="E709" s="542" t="s">
        <v>2914</v>
      </c>
    </row>
    <row r="710" spans="1:5" s="504" customFormat="1" ht="31.5">
      <c r="A710" s="540" t="s">
        <v>2915</v>
      </c>
      <c r="B710" s="540" t="s">
        <v>2915</v>
      </c>
      <c r="C710" s="540" t="s">
        <v>2916</v>
      </c>
      <c r="D710" s="547">
        <v>99.875</v>
      </c>
      <c r="E710" s="542" t="s">
        <v>2914</v>
      </c>
    </row>
    <row r="711" spans="1:5" s="504" customFormat="1" ht="31.5">
      <c r="A711" s="540" t="s">
        <v>2917</v>
      </c>
      <c r="B711" s="540" t="s">
        <v>2917</v>
      </c>
      <c r="C711" s="540" t="s">
        <v>2918</v>
      </c>
      <c r="D711" s="547">
        <v>129.70699999999999</v>
      </c>
      <c r="E711" s="542" t="s">
        <v>2919</v>
      </c>
    </row>
    <row r="712" spans="1:5" s="504" customFormat="1" ht="31.5">
      <c r="A712" s="540" t="s">
        <v>2920</v>
      </c>
      <c r="B712" s="540" t="s">
        <v>2920</v>
      </c>
      <c r="C712" s="540" t="s">
        <v>2918</v>
      </c>
      <c r="D712" s="547">
        <v>179.86514</v>
      </c>
      <c r="E712" s="542" t="s">
        <v>2921</v>
      </c>
    </row>
    <row r="713" spans="1:5" s="504" customFormat="1" ht="31.5">
      <c r="A713" s="540" t="s">
        <v>2922</v>
      </c>
      <c r="B713" s="540" t="s">
        <v>2922</v>
      </c>
      <c r="C713" s="540" t="s">
        <v>2923</v>
      </c>
      <c r="D713" s="547">
        <v>129.50460000000001</v>
      </c>
      <c r="E713" s="542" t="s">
        <v>2921</v>
      </c>
    </row>
    <row r="714" spans="1:5" s="504" customFormat="1" ht="31.5">
      <c r="A714" s="540" t="s">
        <v>2924</v>
      </c>
      <c r="B714" s="540" t="s">
        <v>2924</v>
      </c>
      <c r="C714" s="540" t="s">
        <v>2923</v>
      </c>
      <c r="D714" s="547">
        <v>69.136200000000002</v>
      </c>
      <c r="E714" s="542" t="s">
        <v>2921</v>
      </c>
    </row>
    <row r="715" spans="1:5" s="504" customFormat="1" ht="31.5">
      <c r="A715" s="540" t="s">
        <v>2925</v>
      </c>
      <c r="B715" s="540" t="s">
        <v>2925</v>
      </c>
      <c r="C715" s="540" t="s">
        <v>2923</v>
      </c>
      <c r="D715" s="547">
        <v>30.7197</v>
      </c>
      <c r="E715" s="542" t="s">
        <v>2921</v>
      </c>
    </row>
    <row r="716" spans="1:5" s="504" customFormat="1" ht="31.5">
      <c r="A716" s="540" t="s">
        <v>2926</v>
      </c>
      <c r="B716" s="540" t="s">
        <v>2926</v>
      </c>
      <c r="C716" s="540" t="s">
        <v>2869</v>
      </c>
      <c r="D716" s="547">
        <v>12.6684</v>
      </c>
      <c r="E716" s="542" t="s">
        <v>2927</v>
      </c>
    </row>
    <row r="717" spans="1:5" s="504" customFormat="1" ht="31.5">
      <c r="A717" s="540" t="s">
        <v>3140</v>
      </c>
      <c r="B717" s="540" t="s">
        <v>3140</v>
      </c>
      <c r="C717" s="540" t="s">
        <v>2928</v>
      </c>
      <c r="D717" s="547">
        <v>28.742999999999999</v>
      </c>
      <c r="E717" s="542" t="s">
        <v>2929</v>
      </c>
    </row>
    <row r="718" spans="1:5" s="504" customFormat="1" ht="31.5">
      <c r="A718" s="540" t="s">
        <v>2930</v>
      </c>
      <c r="B718" s="540" t="s">
        <v>2930</v>
      </c>
      <c r="C718" s="540" t="s">
        <v>2931</v>
      </c>
      <c r="D718" s="547">
        <v>179.27799999999999</v>
      </c>
      <c r="E718" s="542" t="s">
        <v>2932</v>
      </c>
    </row>
    <row r="719" spans="1:5" s="504" customFormat="1" ht="31.5">
      <c r="A719" s="540" t="s">
        <v>2933</v>
      </c>
      <c r="B719" s="540" t="s">
        <v>2933</v>
      </c>
      <c r="C719" s="540" t="s">
        <v>2934</v>
      </c>
      <c r="D719" s="547">
        <v>11.798</v>
      </c>
      <c r="E719" s="542" t="s">
        <v>2935</v>
      </c>
    </row>
    <row r="720" spans="1:5" s="504" customFormat="1" ht="31.5">
      <c r="A720" s="540" t="s">
        <v>2936</v>
      </c>
      <c r="B720" s="540" t="s">
        <v>2936</v>
      </c>
      <c r="C720" s="540" t="s">
        <v>2937</v>
      </c>
      <c r="D720" s="547">
        <v>23.56</v>
      </c>
      <c r="E720" s="542" t="s">
        <v>2935</v>
      </c>
    </row>
    <row r="721" spans="1:5" s="504" customFormat="1" ht="31.5">
      <c r="A721" s="540" t="s">
        <v>2938</v>
      </c>
      <c r="B721" s="540" t="s">
        <v>2938</v>
      </c>
      <c r="C721" s="540" t="s">
        <v>2939</v>
      </c>
      <c r="D721" s="547">
        <v>19.686</v>
      </c>
      <c r="E721" s="542" t="s">
        <v>2935</v>
      </c>
    </row>
    <row r="722" spans="1:5" s="504" customFormat="1" ht="31.5">
      <c r="A722" s="540" t="s">
        <v>2940</v>
      </c>
      <c r="B722" s="540" t="s">
        <v>2940</v>
      </c>
      <c r="C722" s="540" t="s">
        <v>2939</v>
      </c>
      <c r="D722" s="547">
        <v>19.686</v>
      </c>
      <c r="E722" s="542" t="s">
        <v>2935</v>
      </c>
    </row>
    <row r="723" spans="1:5" s="504" customFormat="1" ht="31.5">
      <c r="A723" s="540" t="s">
        <v>2941</v>
      </c>
      <c r="B723" s="540" t="s">
        <v>2941</v>
      </c>
      <c r="C723" s="540" t="s">
        <v>2942</v>
      </c>
      <c r="D723" s="547">
        <v>42.218000000000004</v>
      </c>
      <c r="E723" s="542" t="s">
        <v>2935</v>
      </c>
    </row>
    <row r="724" spans="1:5" s="504" customFormat="1" ht="31.5">
      <c r="A724" s="540" t="s">
        <v>2943</v>
      </c>
      <c r="B724" s="540" t="s">
        <v>2943</v>
      </c>
      <c r="C724" s="540" t="s">
        <v>2944</v>
      </c>
      <c r="D724" s="547">
        <v>6.1849999999999996</v>
      </c>
      <c r="E724" s="542" t="s">
        <v>2935</v>
      </c>
    </row>
    <row r="725" spans="1:5" s="504" customFormat="1" ht="31.5">
      <c r="A725" s="540" t="s">
        <v>2945</v>
      </c>
      <c r="B725" s="540" t="s">
        <v>2945</v>
      </c>
      <c r="C725" s="540" t="s">
        <v>2946</v>
      </c>
      <c r="D725" s="547">
        <v>8.3450000000000006</v>
      </c>
      <c r="E725" s="542" t="s">
        <v>2935</v>
      </c>
    </row>
    <row r="726" spans="1:5" s="504" customFormat="1" ht="31.5">
      <c r="A726" s="540" t="s">
        <v>2947</v>
      </c>
      <c r="B726" s="540" t="s">
        <v>2947</v>
      </c>
      <c r="C726" s="540" t="s">
        <v>2944</v>
      </c>
      <c r="D726" s="547">
        <v>49.097000000000001</v>
      </c>
      <c r="E726" s="542" t="s">
        <v>2935</v>
      </c>
    </row>
    <row r="727" spans="1:5" s="504" customFormat="1" ht="31.5">
      <c r="A727" s="540" t="s">
        <v>2948</v>
      </c>
      <c r="B727" s="540" t="s">
        <v>2948</v>
      </c>
      <c r="C727" s="540" t="s">
        <v>2949</v>
      </c>
      <c r="D727" s="547">
        <v>49.483240000000002</v>
      </c>
      <c r="E727" s="542" t="s">
        <v>2950</v>
      </c>
    </row>
    <row r="728" spans="1:5" s="504" customFormat="1" ht="31.5">
      <c r="A728" s="540" t="s">
        <v>2951</v>
      </c>
      <c r="B728" s="540" t="s">
        <v>2951</v>
      </c>
      <c r="C728" s="540" t="s">
        <v>2952</v>
      </c>
      <c r="D728" s="547">
        <v>17.984179999999999</v>
      </c>
      <c r="E728" s="542" t="s">
        <v>2950</v>
      </c>
    </row>
    <row r="729" spans="1:5" s="504" customFormat="1" ht="31.5">
      <c r="A729" s="540" t="s">
        <v>2953</v>
      </c>
      <c r="B729" s="540" t="s">
        <v>2953</v>
      </c>
      <c r="C729" s="540" t="s">
        <v>2954</v>
      </c>
      <c r="D729" s="547">
        <v>88.777000000000001</v>
      </c>
      <c r="E729" s="542" t="s">
        <v>2955</v>
      </c>
    </row>
    <row r="730" spans="1:5" s="504" customFormat="1" ht="31.5">
      <c r="A730" s="540" t="s">
        <v>2956</v>
      </c>
      <c r="B730" s="540" t="s">
        <v>2956</v>
      </c>
      <c r="C730" s="540" t="s">
        <v>2918</v>
      </c>
      <c r="D730" s="547">
        <v>60.234999999999999</v>
      </c>
      <c r="E730" s="542" t="s">
        <v>2955</v>
      </c>
    </row>
    <row r="731" spans="1:5" s="504" customFormat="1" ht="31.5">
      <c r="A731" s="540" t="s">
        <v>1716</v>
      </c>
      <c r="B731" s="540" t="s">
        <v>1716</v>
      </c>
      <c r="C731" s="540" t="s">
        <v>2957</v>
      </c>
      <c r="D731" s="547">
        <v>45.104999999999997</v>
      </c>
      <c r="E731" s="542" t="s">
        <v>2955</v>
      </c>
    </row>
    <row r="732" spans="1:5" s="504" customFormat="1" ht="31.5">
      <c r="A732" s="540" t="s">
        <v>2958</v>
      </c>
      <c r="B732" s="540" t="s">
        <v>2958</v>
      </c>
      <c r="C732" s="540" t="s">
        <v>2959</v>
      </c>
      <c r="D732" s="547">
        <v>144.279</v>
      </c>
      <c r="E732" s="542" t="s">
        <v>2960</v>
      </c>
    </row>
    <row r="733" spans="1:5" s="504" customFormat="1" ht="31.5">
      <c r="A733" s="540" t="s">
        <v>2958</v>
      </c>
      <c r="B733" s="540" t="s">
        <v>2958</v>
      </c>
      <c r="C733" s="540" t="s">
        <v>2959</v>
      </c>
      <c r="D733" s="547">
        <v>54.417999999999999</v>
      </c>
      <c r="E733" s="542" t="s">
        <v>2960</v>
      </c>
    </row>
    <row r="734" spans="1:5" s="504" customFormat="1">
      <c r="A734" s="548"/>
      <c r="B734" s="548"/>
      <c r="C734" s="548"/>
      <c r="D734" s="455">
        <f>110.47632+52.60855</f>
        <v>163.08487</v>
      </c>
      <c r="E734" s="549" t="s">
        <v>121</v>
      </c>
    </row>
    <row r="735" spans="1:5" s="504" customFormat="1">
      <c r="A735" s="548"/>
      <c r="B735" s="548"/>
      <c r="C735" s="548" t="s">
        <v>2961</v>
      </c>
      <c r="D735" s="455">
        <f>133.03952+444.26903</f>
        <v>577.30854999999997</v>
      </c>
      <c r="E735" s="438" t="s">
        <v>2962</v>
      </c>
    </row>
    <row r="736" spans="1:5" s="504" customFormat="1" ht="31.5">
      <c r="A736" s="548"/>
      <c r="B736" s="548"/>
      <c r="C736" s="548" t="s">
        <v>2963</v>
      </c>
      <c r="D736" s="455">
        <v>402.20978000000002</v>
      </c>
      <c r="E736" s="438" t="s">
        <v>2964</v>
      </c>
    </row>
    <row r="737" spans="1:1025" s="504" customFormat="1">
      <c r="A737" s="548"/>
      <c r="B737" s="548"/>
      <c r="C737" s="548"/>
      <c r="D737" s="453">
        <f>SUM(D489:D736)</f>
        <v>11693.02953</v>
      </c>
      <c r="E737" s="451" t="s">
        <v>1</v>
      </c>
    </row>
    <row r="738" spans="1:1025">
      <c r="D738" s="550">
        <f>D447+D485+D488+D737</f>
        <v>42178.717530000009</v>
      </c>
    </row>
    <row r="739" spans="1:1025" s="418" customFormat="1">
      <c r="A739" s="606" t="s">
        <v>22</v>
      </c>
      <c r="B739" s="606"/>
      <c r="C739" s="606"/>
      <c r="D739" s="606"/>
      <c r="E739" s="606"/>
    </row>
    <row r="740" spans="1:1025">
      <c r="A740" s="551" t="s">
        <v>187</v>
      </c>
      <c r="B740" s="551" t="s">
        <v>187</v>
      </c>
      <c r="C740" s="551" t="s">
        <v>187</v>
      </c>
      <c r="D740" s="551" t="s">
        <v>187</v>
      </c>
      <c r="E740" s="551" t="s">
        <v>187</v>
      </c>
    </row>
    <row r="741" spans="1:1025">
      <c r="A741" s="423" t="s">
        <v>6</v>
      </c>
      <c r="B741" s="424" t="s">
        <v>1</v>
      </c>
      <c r="C741" s="423" t="s">
        <v>6</v>
      </c>
      <c r="D741" s="423">
        <f>SUM(D740:D740)</f>
        <v>0</v>
      </c>
      <c r="E741" s="423" t="s">
        <v>6</v>
      </c>
    </row>
    <row r="742" spans="1:1025" s="418" customFormat="1">
      <c r="A742" s="606" t="s">
        <v>23</v>
      </c>
      <c r="B742" s="606"/>
      <c r="C742" s="606"/>
      <c r="D742" s="606"/>
      <c r="E742" s="606"/>
    </row>
    <row r="743" spans="1:1025">
      <c r="A743" s="551" t="s">
        <v>187</v>
      </c>
      <c r="B743" s="551" t="s">
        <v>187</v>
      </c>
      <c r="C743" s="551" t="s">
        <v>187</v>
      </c>
      <c r="D743" s="551" t="s">
        <v>187</v>
      </c>
      <c r="E743" s="551" t="s">
        <v>187</v>
      </c>
    </row>
    <row r="744" spans="1:1025">
      <c r="A744" s="423" t="s">
        <v>6</v>
      </c>
      <c r="B744" s="424" t="s">
        <v>1</v>
      </c>
      <c r="C744" s="423" t="s">
        <v>6</v>
      </c>
      <c r="D744" s="423">
        <f>SUM(D743:D743)</f>
        <v>0</v>
      </c>
      <c r="E744" s="423" t="s">
        <v>6</v>
      </c>
    </row>
    <row r="745" spans="1:1025" s="418" customFormat="1">
      <c r="A745" s="606" t="s">
        <v>374</v>
      </c>
      <c r="B745" s="606"/>
      <c r="C745" s="606"/>
      <c r="D745" s="606"/>
      <c r="E745" s="606"/>
    </row>
    <row r="746" spans="1:1025">
      <c r="A746" s="551" t="s">
        <v>187</v>
      </c>
      <c r="B746" s="551" t="s">
        <v>187</v>
      </c>
      <c r="C746" s="551" t="s">
        <v>187</v>
      </c>
      <c r="D746" s="551" t="s">
        <v>187</v>
      </c>
      <c r="E746" s="551" t="s">
        <v>187</v>
      </c>
    </row>
    <row r="747" spans="1:1025">
      <c r="A747" s="423" t="s">
        <v>6</v>
      </c>
      <c r="B747" s="424" t="s">
        <v>1</v>
      </c>
      <c r="C747" s="423" t="s">
        <v>6</v>
      </c>
      <c r="D747" s="423">
        <f>SUM(D746:D746)</f>
        <v>0</v>
      </c>
      <c r="E747" s="423" t="s">
        <v>6</v>
      </c>
    </row>
    <row r="748" spans="1:1025" s="418" customFormat="1">
      <c r="A748" s="606" t="s">
        <v>24</v>
      </c>
      <c r="B748" s="606"/>
      <c r="C748" s="606"/>
      <c r="D748" s="606"/>
      <c r="E748" s="606"/>
    </row>
    <row r="749" spans="1:1025" ht="173.25">
      <c r="A749" s="419" t="s">
        <v>684</v>
      </c>
      <c r="B749" s="552" t="s">
        <v>685</v>
      </c>
      <c r="C749" s="552" t="s">
        <v>686</v>
      </c>
      <c r="D749" s="411">
        <v>56.789000000000001</v>
      </c>
      <c r="E749" s="553" t="s">
        <v>687</v>
      </c>
    </row>
    <row r="750" spans="1:1025">
      <c r="A750" s="423" t="s">
        <v>6</v>
      </c>
      <c r="B750" s="424" t="s">
        <v>1</v>
      </c>
      <c r="C750" s="423" t="s">
        <v>6</v>
      </c>
      <c r="D750" s="423">
        <f>SUM(D749:D749)</f>
        <v>56.789000000000001</v>
      </c>
      <c r="E750" s="423" t="s">
        <v>6</v>
      </c>
    </row>
    <row r="751" spans="1:1025" s="418" customFormat="1">
      <c r="A751" s="606" t="s">
        <v>25</v>
      </c>
      <c r="B751" s="606"/>
      <c r="C751" s="606"/>
      <c r="D751" s="606"/>
      <c r="E751" s="606"/>
    </row>
    <row r="752" spans="1:1025" s="504" customFormat="1" ht="330.75">
      <c r="A752" s="554" t="s">
        <v>705</v>
      </c>
      <c r="B752" s="554" t="s">
        <v>706</v>
      </c>
      <c r="C752" s="555" t="s">
        <v>707</v>
      </c>
      <c r="D752" s="556">
        <v>65.995999999999995</v>
      </c>
      <c r="E752" s="557" t="s">
        <v>708</v>
      </c>
      <c r="F752" s="558"/>
      <c r="G752" s="558"/>
      <c r="H752" s="558"/>
      <c r="I752" s="558"/>
      <c r="J752" s="558"/>
      <c r="K752" s="558"/>
      <c r="L752" s="558"/>
      <c r="M752" s="558"/>
      <c r="N752" s="558"/>
      <c r="O752" s="558"/>
      <c r="P752" s="558"/>
      <c r="Q752" s="558"/>
      <c r="R752" s="558"/>
      <c r="S752" s="558"/>
      <c r="T752" s="558"/>
      <c r="U752" s="558"/>
      <c r="V752" s="558"/>
      <c r="W752" s="558"/>
      <c r="X752" s="558"/>
      <c r="Y752" s="558"/>
      <c r="Z752" s="558"/>
      <c r="AA752" s="558"/>
      <c r="AB752" s="558"/>
      <c r="AC752" s="558"/>
      <c r="AD752" s="558"/>
      <c r="AE752" s="558"/>
      <c r="AF752" s="558"/>
      <c r="AG752" s="558"/>
      <c r="AH752" s="558"/>
      <c r="AI752" s="558"/>
      <c r="AJ752" s="558"/>
      <c r="AK752" s="558"/>
      <c r="AL752" s="558"/>
      <c r="AM752" s="558"/>
      <c r="AN752" s="558"/>
      <c r="AO752" s="558"/>
      <c r="AP752" s="558"/>
      <c r="AQ752" s="558"/>
      <c r="AR752" s="558"/>
      <c r="AS752" s="558"/>
      <c r="AT752" s="558"/>
      <c r="AU752" s="558"/>
      <c r="AV752" s="558"/>
      <c r="AW752" s="558"/>
      <c r="AX752" s="558"/>
      <c r="AY752" s="558"/>
      <c r="AZ752" s="558"/>
      <c r="BA752" s="558"/>
      <c r="BB752" s="558"/>
      <c r="BC752" s="558"/>
      <c r="BD752" s="558"/>
      <c r="BE752" s="558"/>
      <c r="BF752" s="558"/>
      <c r="BG752" s="558"/>
      <c r="BH752" s="558"/>
      <c r="BI752" s="558"/>
      <c r="BJ752" s="558"/>
      <c r="BK752" s="558"/>
      <c r="BL752" s="558"/>
      <c r="BM752" s="558"/>
      <c r="BN752" s="558"/>
      <c r="BO752" s="558"/>
      <c r="BP752" s="558"/>
      <c r="BQ752" s="558"/>
      <c r="BR752" s="558"/>
      <c r="BS752" s="558"/>
      <c r="BT752" s="558"/>
      <c r="BU752" s="558"/>
      <c r="BV752" s="558"/>
      <c r="BW752" s="558"/>
      <c r="BX752" s="558"/>
      <c r="BY752" s="558"/>
      <c r="BZ752" s="558"/>
      <c r="CA752" s="558"/>
      <c r="CB752" s="558"/>
      <c r="CC752" s="558"/>
      <c r="CD752" s="558"/>
      <c r="CE752" s="558"/>
      <c r="CF752" s="558"/>
      <c r="CG752" s="558"/>
      <c r="CH752" s="558"/>
      <c r="CI752" s="558"/>
      <c r="CJ752" s="558"/>
      <c r="CK752" s="558"/>
      <c r="CL752" s="558"/>
      <c r="CM752" s="558"/>
      <c r="CN752" s="558"/>
      <c r="CO752" s="558"/>
      <c r="CP752" s="558"/>
      <c r="CQ752" s="558"/>
      <c r="CR752" s="558"/>
      <c r="CS752" s="558"/>
      <c r="CT752" s="558"/>
      <c r="CU752" s="558"/>
      <c r="CV752" s="558"/>
      <c r="CW752" s="558"/>
      <c r="CX752" s="558"/>
      <c r="CY752" s="558"/>
      <c r="CZ752" s="558"/>
      <c r="DA752" s="558"/>
      <c r="DB752" s="558"/>
      <c r="DC752" s="558"/>
      <c r="DD752" s="558"/>
      <c r="DE752" s="558"/>
      <c r="DF752" s="558"/>
      <c r="DG752" s="558"/>
      <c r="DH752" s="558"/>
      <c r="DI752" s="558"/>
      <c r="DJ752" s="558"/>
      <c r="DK752" s="558"/>
      <c r="DL752" s="558"/>
      <c r="DM752" s="558"/>
      <c r="DN752" s="558"/>
      <c r="DO752" s="558"/>
      <c r="DP752" s="558"/>
      <c r="DQ752" s="558"/>
      <c r="DR752" s="558"/>
      <c r="DS752" s="558"/>
      <c r="DT752" s="558"/>
      <c r="DU752" s="558"/>
      <c r="DV752" s="558"/>
      <c r="DW752" s="558"/>
      <c r="DX752" s="558"/>
      <c r="DY752" s="558"/>
      <c r="DZ752" s="558"/>
      <c r="EA752" s="558"/>
      <c r="EB752" s="558"/>
      <c r="EC752" s="558"/>
      <c r="ED752" s="558"/>
      <c r="EE752" s="558"/>
      <c r="EF752" s="558"/>
      <c r="EG752" s="558"/>
      <c r="EH752" s="558"/>
      <c r="EI752" s="558"/>
      <c r="EJ752" s="558"/>
      <c r="EK752" s="558"/>
      <c r="EL752" s="558"/>
      <c r="EM752" s="558"/>
      <c r="EN752" s="558"/>
      <c r="EO752" s="558"/>
      <c r="EP752" s="558"/>
      <c r="EQ752" s="558"/>
      <c r="ER752" s="558"/>
      <c r="ES752" s="558"/>
      <c r="ET752" s="558"/>
      <c r="EU752" s="558"/>
      <c r="EV752" s="558"/>
      <c r="EW752" s="558"/>
      <c r="EX752" s="558"/>
      <c r="EY752" s="558"/>
      <c r="EZ752" s="558"/>
      <c r="FA752" s="558"/>
      <c r="FB752" s="558"/>
      <c r="FC752" s="558"/>
      <c r="FD752" s="558"/>
      <c r="FE752" s="558"/>
      <c r="FF752" s="558"/>
      <c r="FG752" s="558"/>
      <c r="FH752" s="558"/>
      <c r="FI752" s="558"/>
      <c r="FJ752" s="558"/>
      <c r="FK752" s="558"/>
      <c r="FL752" s="558"/>
      <c r="FM752" s="558"/>
      <c r="FN752" s="558"/>
      <c r="FO752" s="558"/>
      <c r="FP752" s="558"/>
      <c r="FQ752" s="558"/>
      <c r="FR752" s="558"/>
      <c r="FS752" s="558"/>
      <c r="FT752" s="558"/>
      <c r="FU752" s="558"/>
      <c r="FV752" s="558"/>
      <c r="FW752" s="558"/>
      <c r="FX752" s="558"/>
      <c r="FY752" s="558"/>
      <c r="FZ752" s="558"/>
      <c r="GA752" s="558"/>
      <c r="GB752" s="558"/>
      <c r="GC752" s="558"/>
      <c r="GD752" s="558"/>
      <c r="GE752" s="558"/>
      <c r="GF752" s="558"/>
      <c r="GG752" s="558"/>
      <c r="GH752" s="558"/>
      <c r="GI752" s="558"/>
      <c r="GJ752" s="558"/>
      <c r="GK752" s="558"/>
      <c r="GL752" s="558"/>
      <c r="GM752" s="558"/>
      <c r="GN752" s="558"/>
      <c r="GO752" s="558"/>
      <c r="GP752" s="558"/>
      <c r="GQ752" s="558"/>
      <c r="GR752" s="558"/>
      <c r="GS752" s="558"/>
      <c r="GT752" s="558"/>
      <c r="GU752" s="558"/>
      <c r="GV752" s="558"/>
      <c r="GW752" s="558"/>
      <c r="GX752" s="558"/>
      <c r="GY752" s="558"/>
      <c r="GZ752" s="558"/>
      <c r="HA752" s="558"/>
      <c r="HB752" s="558"/>
      <c r="HC752" s="558"/>
      <c r="HD752" s="558"/>
      <c r="HE752" s="558"/>
      <c r="HF752" s="558"/>
      <c r="HG752" s="558"/>
      <c r="HH752" s="558"/>
      <c r="HI752" s="558"/>
      <c r="HJ752" s="558"/>
      <c r="HK752" s="558"/>
      <c r="HL752" s="558"/>
      <c r="HM752" s="558"/>
      <c r="HN752" s="558"/>
      <c r="HO752" s="558"/>
      <c r="HP752" s="558"/>
      <c r="HQ752" s="558"/>
      <c r="HR752" s="558"/>
      <c r="HS752" s="558"/>
      <c r="HT752" s="558"/>
      <c r="HU752" s="558"/>
      <c r="HV752" s="558"/>
      <c r="HW752" s="558"/>
      <c r="HX752" s="558"/>
      <c r="HY752" s="558"/>
      <c r="HZ752" s="558"/>
      <c r="IA752" s="558"/>
      <c r="IB752" s="558"/>
      <c r="IC752" s="558"/>
      <c r="ID752" s="558"/>
      <c r="IE752" s="558"/>
      <c r="IF752" s="558"/>
      <c r="IG752" s="558"/>
      <c r="IH752" s="558"/>
      <c r="II752" s="558"/>
      <c r="IJ752" s="558"/>
      <c r="IK752" s="558"/>
      <c r="IL752" s="558"/>
      <c r="IM752" s="558"/>
      <c r="IN752" s="558"/>
      <c r="IO752" s="558"/>
      <c r="IP752" s="558"/>
      <c r="IQ752" s="558"/>
      <c r="IR752" s="558"/>
      <c r="IS752" s="558"/>
      <c r="IT752" s="558"/>
      <c r="IU752" s="558"/>
      <c r="IV752" s="558"/>
      <c r="IW752" s="558"/>
      <c r="IX752" s="558"/>
      <c r="IY752" s="558"/>
      <c r="IZ752" s="558"/>
      <c r="JA752" s="558"/>
      <c r="JB752" s="558"/>
      <c r="JC752" s="558"/>
      <c r="JD752" s="558"/>
      <c r="JE752" s="558"/>
      <c r="JF752" s="558"/>
      <c r="JG752" s="558"/>
      <c r="JH752" s="558"/>
      <c r="JI752" s="558"/>
      <c r="JJ752" s="558"/>
      <c r="JK752" s="558"/>
      <c r="JL752" s="558"/>
      <c r="JM752" s="558"/>
      <c r="JN752" s="558"/>
      <c r="JO752" s="558"/>
      <c r="JP752" s="558"/>
      <c r="JQ752" s="558"/>
      <c r="JR752" s="558"/>
      <c r="JS752" s="558"/>
      <c r="JT752" s="558"/>
      <c r="JU752" s="558"/>
      <c r="JV752" s="558"/>
      <c r="JW752" s="558"/>
      <c r="JX752" s="558"/>
      <c r="JY752" s="558"/>
      <c r="JZ752" s="558"/>
      <c r="KA752" s="558"/>
      <c r="KB752" s="558"/>
      <c r="KC752" s="558"/>
      <c r="KD752" s="558"/>
      <c r="KE752" s="558"/>
      <c r="KF752" s="558"/>
      <c r="KG752" s="558"/>
      <c r="KH752" s="558"/>
      <c r="KI752" s="558"/>
      <c r="KJ752" s="558"/>
      <c r="KK752" s="558"/>
      <c r="KL752" s="558"/>
      <c r="KM752" s="558"/>
      <c r="KN752" s="558"/>
      <c r="KO752" s="558"/>
      <c r="KP752" s="558"/>
      <c r="KQ752" s="558"/>
      <c r="KR752" s="558"/>
      <c r="KS752" s="558"/>
      <c r="KT752" s="558"/>
      <c r="KU752" s="558"/>
      <c r="KV752" s="558"/>
      <c r="KW752" s="558"/>
      <c r="KX752" s="558"/>
      <c r="KY752" s="558"/>
      <c r="KZ752" s="558"/>
      <c r="LA752" s="558"/>
      <c r="LB752" s="558"/>
      <c r="LC752" s="558"/>
      <c r="LD752" s="558"/>
      <c r="LE752" s="558"/>
      <c r="LF752" s="558"/>
      <c r="LG752" s="558"/>
      <c r="LH752" s="558"/>
      <c r="LI752" s="558"/>
      <c r="LJ752" s="558"/>
      <c r="LK752" s="558"/>
      <c r="LL752" s="558"/>
      <c r="LM752" s="558"/>
      <c r="LN752" s="558"/>
      <c r="LO752" s="558"/>
      <c r="LP752" s="558"/>
      <c r="LQ752" s="558"/>
      <c r="LR752" s="558"/>
      <c r="LS752" s="558"/>
      <c r="LT752" s="558"/>
      <c r="LU752" s="558"/>
      <c r="LV752" s="558"/>
      <c r="LW752" s="558"/>
      <c r="LX752" s="558"/>
      <c r="LY752" s="558"/>
      <c r="LZ752" s="558"/>
      <c r="MA752" s="558"/>
      <c r="MB752" s="558"/>
      <c r="MC752" s="558"/>
      <c r="MD752" s="558"/>
      <c r="ME752" s="558"/>
      <c r="MF752" s="558"/>
      <c r="MG752" s="558"/>
      <c r="MH752" s="558"/>
      <c r="MI752" s="558"/>
      <c r="MJ752" s="558"/>
      <c r="MK752" s="558"/>
      <c r="ML752" s="558"/>
      <c r="MM752" s="558"/>
      <c r="MN752" s="558"/>
      <c r="MO752" s="558"/>
      <c r="MP752" s="558"/>
      <c r="MQ752" s="558"/>
      <c r="MR752" s="558"/>
      <c r="MS752" s="558"/>
      <c r="MT752" s="558"/>
      <c r="MU752" s="558"/>
      <c r="MV752" s="558"/>
      <c r="MW752" s="558"/>
      <c r="MX752" s="558"/>
      <c r="MY752" s="558"/>
      <c r="MZ752" s="558"/>
      <c r="NA752" s="558"/>
      <c r="NB752" s="558"/>
      <c r="NC752" s="558"/>
      <c r="ND752" s="558"/>
      <c r="NE752" s="558"/>
      <c r="NF752" s="558"/>
      <c r="NG752" s="558"/>
      <c r="NH752" s="558"/>
      <c r="NI752" s="558"/>
      <c r="NJ752" s="558"/>
      <c r="NK752" s="558"/>
      <c r="NL752" s="558"/>
      <c r="NM752" s="558"/>
      <c r="NN752" s="558"/>
      <c r="NO752" s="558"/>
      <c r="NP752" s="558"/>
      <c r="NQ752" s="558"/>
      <c r="NR752" s="558"/>
      <c r="NS752" s="558"/>
      <c r="NT752" s="558"/>
      <c r="NU752" s="558"/>
      <c r="NV752" s="558"/>
      <c r="NW752" s="558"/>
      <c r="NX752" s="558"/>
      <c r="NY752" s="558"/>
      <c r="NZ752" s="558"/>
      <c r="OA752" s="558"/>
      <c r="OB752" s="558"/>
      <c r="OC752" s="558"/>
      <c r="OD752" s="558"/>
      <c r="OE752" s="558"/>
      <c r="OF752" s="558"/>
      <c r="OG752" s="558"/>
      <c r="OH752" s="558"/>
      <c r="OI752" s="558"/>
      <c r="OJ752" s="558"/>
      <c r="OK752" s="558"/>
      <c r="OL752" s="558"/>
      <c r="OM752" s="558"/>
      <c r="ON752" s="558"/>
      <c r="OO752" s="558"/>
      <c r="OP752" s="558"/>
      <c r="OQ752" s="558"/>
      <c r="OR752" s="558"/>
      <c r="OS752" s="558"/>
      <c r="OT752" s="558"/>
      <c r="OU752" s="558"/>
      <c r="OV752" s="558"/>
      <c r="OW752" s="558"/>
      <c r="OX752" s="558"/>
      <c r="OY752" s="558"/>
      <c r="OZ752" s="558"/>
      <c r="PA752" s="558"/>
      <c r="PB752" s="558"/>
      <c r="PC752" s="558"/>
      <c r="PD752" s="558"/>
      <c r="PE752" s="558"/>
      <c r="PF752" s="558"/>
      <c r="PG752" s="558"/>
      <c r="PH752" s="558"/>
      <c r="PI752" s="558"/>
      <c r="PJ752" s="558"/>
      <c r="PK752" s="558"/>
      <c r="PL752" s="558"/>
      <c r="PM752" s="558"/>
      <c r="PN752" s="558"/>
      <c r="PO752" s="558"/>
      <c r="PP752" s="558"/>
      <c r="PQ752" s="558"/>
      <c r="PR752" s="558"/>
      <c r="PS752" s="558"/>
      <c r="PT752" s="558"/>
      <c r="PU752" s="558"/>
      <c r="PV752" s="558"/>
      <c r="PW752" s="558"/>
      <c r="PX752" s="558"/>
      <c r="PY752" s="558"/>
      <c r="PZ752" s="558"/>
      <c r="QA752" s="558"/>
      <c r="QB752" s="558"/>
      <c r="QC752" s="558"/>
      <c r="QD752" s="558"/>
      <c r="QE752" s="558"/>
      <c r="QF752" s="558"/>
      <c r="QG752" s="558"/>
      <c r="QH752" s="558"/>
      <c r="QI752" s="558"/>
      <c r="QJ752" s="558"/>
      <c r="QK752" s="558"/>
      <c r="QL752" s="558"/>
      <c r="QM752" s="558"/>
      <c r="QN752" s="558"/>
      <c r="QO752" s="558"/>
      <c r="QP752" s="558"/>
      <c r="QQ752" s="558"/>
      <c r="QR752" s="558"/>
      <c r="QS752" s="558"/>
      <c r="QT752" s="558"/>
      <c r="QU752" s="558"/>
      <c r="QV752" s="558"/>
      <c r="QW752" s="558"/>
      <c r="QX752" s="558"/>
      <c r="QY752" s="558"/>
      <c r="QZ752" s="558"/>
      <c r="RA752" s="558"/>
      <c r="RB752" s="558"/>
      <c r="RC752" s="558"/>
      <c r="RD752" s="558"/>
      <c r="RE752" s="558"/>
      <c r="RF752" s="558"/>
      <c r="RG752" s="558"/>
      <c r="RH752" s="558"/>
      <c r="RI752" s="558"/>
      <c r="RJ752" s="558"/>
      <c r="RK752" s="558"/>
      <c r="RL752" s="558"/>
      <c r="RM752" s="558"/>
      <c r="RN752" s="558"/>
      <c r="RO752" s="558"/>
      <c r="RP752" s="558"/>
      <c r="RQ752" s="558"/>
      <c r="RR752" s="558"/>
      <c r="RS752" s="558"/>
      <c r="RT752" s="558"/>
      <c r="RU752" s="558"/>
      <c r="RV752" s="558"/>
      <c r="RW752" s="558"/>
      <c r="RX752" s="558"/>
      <c r="RY752" s="558"/>
      <c r="RZ752" s="558"/>
      <c r="SA752" s="558"/>
      <c r="SB752" s="558"/>
      <c r="SC752" s="558"/>
      <c r="SD752" s="558"/>
      <c r="SE752" s="558"/>
      <c r="SF752" s="558"/>
      <c r="SG752" s="558"/>
      <c r="SH752" s="558"/>
      <c r="SI752" s="558"/>
      <c r="SJ752" s="558"/>
      <c r="SK752" s="558"/>
      <c r="SL752" s="558"/>
      <c r="SM752" s="558"/>
      <c r="SN752" s="558"/>
      <c r="SO752" s="558"/>
      <c r="SP752" s="558"/>
      <c r="SQ752" s="558"/>
      <c r="SR752" s="558"/>
      <c r="SS752" s="558"/>
      <c r="ST752" s="558"/>
      <c r="SU752" s="558"/>
      <c r="SV752" s="558"/>
      <c r="SW752" s="558"/>
      <c r="SX752" s="558"/>
      <c r="SY752" s="558"/>
      <c r="SZ752" s="558"/>
      <c r="TA752" s="558"/>
      <c r="TB752" s="558"/>
      <c r="TC752" s="558"/>
      <c r="TD752" s="558"/>
      <c r="TE752" s="558"/>
      <c r="TF752" s="558"/>
      <c r="TG752" s="558"/>
      <c r="TH752" s="558"/>
      <c r="TI752" s="558"/>
      <c r="TJ752" s="558"/>
      <c r="TK752" s="558"/>
      <c r="TL752" s="558"/>
      <c r="TM752" s="558"/>
      <c r="TN752" s="558"/>
      <c r="TO752" s="558"/>
      <c r="TP752" s="558"/>
      <c r="TQ752" s="558"/>
      <c r="TR752" s="558"/>
      <c r="TS752" s="558"/>
      <c r="TT752" s="558"/>
      <c r="TU752" s="558"/>
      <c r="TV752" s="558"/>
      <c r="TW752" s="558"/>
      <c r="TX752" s="558"/>
      <c r="TY752" s="558"/>
      <c r="TZ752" s="558"/>
      <c r="UA752" s="558"/>
      <c r="UB752" s="558"/>
      <c r="UC752" s="558"/>
      <c r="UD752" s="558"/>
      <c r="UE752" s="558"/>
      <c r="UF752" s="558"/>
      <c r="UG752" s="558"/>
      <c r="UH752" s="558"/>
      <c r="UI752" s="558"/>
      <c r="UJ752" s="558"/>
      <c r="UK752" s="558"/>
      <c r="UL752" s="558"/>
      <c r="UM752" s="558"/>
      <c r="UN752" s="558"/>
      <c r="UO752" s="558"/>
      <c r="UP752" s="558"/>
      <c r="UQ752" s="558"/>
      <c r="UR752" s="558"/>
      <c r="US752" s="558"/>
      <c r="UT752" s="558"/>
      <c r="UU752" s="558"/>
      <c r="UV752" s="558"/>
      <c r="UW752" s="558"/>
      <c r="UX752" s="558"/>
      <c r="UY752" s="558"/>
      <c r="UZ752" s="558"/>
      <c r="VA752" s="558"/>
      <c r="VB752" s="558"/>
      <c r="VC752" s="558"/>
      <c r="VD752" s="558"/>
      <c r="VE752" s="558"/>
      <c r="VF752" s="558"/>
      <c r="VG752" s="558"/>
      <c r="VH752" s="558"/>
      <c r="VI752" s="558"/>
      <c r="VJ752" s="558"/>
      <c r="VK752" s="558"/>
      <c r="VL752" s="558"/>
      <c r="VM752" s="558"/>
      <c r="VN752" s="558"/>
      <c r="VO752" s="558"/>
      <c r="VP752" s="558"/>
      <c r="VQ752" s="558"/>
      <c r="VR752" s="558"/>
      <c r="VS752" s="558"/>
      <c r="VT752" s="558"/>
      <c r="VU752" s="558"/>
      <c r="VV752" s="558"/>
      <c r="VW752" s="558"/>
      <c r="VX752" s="558"/>
      <c r="VY752" s="558"/>
      <c r="VZ752" s="558"/>
      <c r="WA752" s="558"/>
      <c r="WB752" s="558"/>
      <c r="WC752" s="558"/>
      <c r="WD752" s="558"/>
      <c r="WE752" s="558"/>
      <c r="WF752" s="558"/>
      <c r="WG752" s="558"/>
      <c r="WH752" s="558"/>
      <c r="WI752" s="558"/>
      <c r="WJ752" s="558"/>
      <c r="WK752" s="558"/>
      <c r="WL752" s="558"/>
      <c r="WM752" s="558"/>
      <c r="WN752" s="558"/>
      <c r="WO752" s="558"/>
      <c r="WP752" s="558"/>
      <c r="WQ752" s="558"/>
      <c r="WR752" s="558"/>
      <c r="WS752" s="558"/>
      <c r="WT752" s="558"/>
      <c r="WU752" s="558"/>
      <c r="WV752" s="558"/>
      <c r="WW752" s="558"/>
      <c r="WX752" s="558"/>
      <c r="WY752" s="558"/>
      <c r="WZ752" s="558"/>
      <c r="XA752" s="558"/>
      <c r="XB752" s="558"/>
      <c r="XC752" s="558"/>
      <c r="XD752" s="558"/>
      <c r="XE752" s="558"/>
      <c r="XF752" s="558"/>
      <c r="XG752" s="558"/>
      <c r="XH752" s="558"/>
      <c r="XI752" s="558"/>
      <c r="XJ752" s="558"/>
      <c r="XK752" s="558"/>
      <c r="XL752" s="558"/>
      <c r="XM752" s="558"/>
      <c r="XN752" s="558"/>
      <c r="XO752" s="558"/>
      <c r="XP752" s="558"/>
      <c r="XQ752" s="558"/>
      <c r="XR752" s="558"/>
      <c r="XS752" s="558"/>
      <c r="XT752" s="558"/>
      <c r="XU752" s="558"/>
      <c r="XV752" s="558"/>
      <c r="XW752" s="558"/>
      <c r="XX752" s="558"/>
      <c r="XY752" s="558"/>
      <c r="XZ752" s="558"/>
      <c r="YA752" s="558"/>
      <c r="YB752" s="558"/>
      <c r="YC752" s="558"/>
      <c r="YD752" s="558"/>
      <c r="YE752" s="558"/>
      <c r="YF752" s="558"/>
      <c r="YG752" s="558"/>
      <c r="YH752" s="558"/>
      <c r="YI752" s="558"/>
      <c r="YJ752" s="558"/>
      <c r="YK752" s="558"/>
      <c r="YL752" s="558"/>
      <c r="YM752" s="558"/>
      <c r="YN752" s="558"/>
      <c r="YO752" s="558"/>
      <c r="YP752" s="558"/>
      <c r="YQ752" s="558"/>
      <c r="YR752" s="558"/>
      <c r="YS752" s="558"/>
      <c r="YT752" s="558"/>
      <c r="YU752" s="558"/>
      <c r="YV752" s="558"/>
      <c r="YW752" s="558"/>
      <c r="YX752" s="558"/>
      <c r="YY752" s="558"/>
      <c r="YZ752" s="558"/>
      <c r="ZA752" s="558"/>
      <c r="ZB752" s="558"/>
      <c r="ZC752" s="558"/>
      <c r="ZD752" s="558"/>
      <c r="ZE752" s="558"/>
      <c r="ZF752" s="558"/>
      <c r="ZG752" s="558"/>
      <c r="ZH752" s="558"/>
      <c r="ZI752" s="558"/>
      <c r="ZJ752" s="558"/>
      <c r="ZK752" s="558"/>
      <c r="ZL752" s="558"/>
      <c r="ZM752" s="558"/>
      <c r="ZN752" s="558"/>
      <c r="ZO752" s="558"/>
      <c r="ZP752" s="558"/>
      <c r="ZQ752" s="558"/>
      <c r="ZR752" s="558"/>
      <c r="ZS752" s="558"/>
      <c r="ZT752" s="558"/>
      <c r="ZU752" s="558"/>
      <c r="ZV752" s="558"/>
      <c r="ZW752" s="558"/>
      <c r="ZX752" s="558"/>
      <c r="ZY752" s="558"/>
      <c r="ZZ752" s="558"/>
      <c r="AAA752" s="558"/>
      <c r="AAB752" s="558"/>
      <c r="AAC752" s="558"/>
      <c r="AAD752" s="558"/>
      <c r="AAE752" s="558"/>
      <c r="AAF752" s="558"/>
      <c r="AAG752" s="558"/>
      <c r="AAH752" s="558"/>
      <c r="AAI752" s="558"/>
      <c r="AAJ752" s="558"/>
      <c r="AAK752" s="558"/>
      <c r="AAL752" s="558"/>
      <c r="AAM752" s="558"/>
      <c r="AAN752" s="558"/>
      <c r="AAO752" s="558"/>
      <c r="AAP752" s="558"/>
      <c r="AAQ752" s="558"/>
      <c r="AAR752" s="558"/>
      <c r="AAS752" s="558"/>
      <c r="AAT752" s="558"/>
      <c r="AAU752" s="558"/>
      <c r="AAV752" s="558"/>
      <c r="AAW752" s="558"/>
      <c r="AAX752" s="558"/>
      <c r="AAY752" s="558"/>
      <c r="AAZ752" s="558"/>
      <c r="ABA752" s="558"/>
      <c r="ABB752" s="558"/>
      <c r="ABC752" s="558"/>
      <c r="ABD752" s="558"/>
      <c r="ABE752" s="558"/>
      <c r="ABF752" s="558"/>
      <c r="ABG752" s="558"/>
      <c r="ABH752" s="558"/>
      <c r="ABI752" s="558"/>
      <c r="ABJ752" s="558"/>
      <c r="ABK752" s="558"/>
      <c r="ABL752" s="558"/>
      <c r="ABM752" s="558"/>
      <c r="ABN752" s="558"/>
      <c r="ABO752" s="558"/>
      <c r="ABP752" s="558"/>
      <c r="ABQ752" s="558"/>
      <c r="ABR752" s="558"/>
      <c r="ABS752" s="558"/>
      <c r="ABT752" s="558"/>
      <c r="ABU752" s="558"/>
      <c r="ABV752" s="558"/>
      <c r="ABW752" s="558"/>
      <c r="ABX752" s="558"/>
      <c r="ABY752" s="558"/>
      <c r="ABZ752" s="558"/>
      <c r="ACA752" s="558"/>
      <c r="ACB752" s="558"/>
      <c r="ACC752" s="558"/>
      <c r="ACD752" s="558"/>
      <c r="ACE752" s="558"/>
      <c r="ACF752" s="558"/>
      <c r="ACG752" s="558"/>
      <c r="ACH752" s="558"/>
      <c r="ACI752" s="558"/>
      <c r="ACJ752" s="558"/>
      <c r="ACK752" s="558"/>
      <c r="ACL752" s="558"/>
      <c r="ACM752" s="558"/>
      <c r="ACN752" s="558"/>
      <c r="ACO752" s="558"/>
      <c r="ACP752" s="558"/>
      <c r="ACQ752" s="558"/>
      <c r="ACR752" s="558"/>
      <c r="ACS752" s="558"/>
      <c r="ACT752" s="558"/>
      <c r="ACU752" s="558"/>
      <c r="ACV752" s="558"/>
      <c r="ACW752" s="558"/>
      <c r="ACX752" s="558"/>
      <c r="ACY752" s="558"/>
      <c r="ACZ752" s="558"/>
      <c r="ADA752" s="558"/>
      <c r="ADB752" s="558"/>
      <c r="ADC752" s="558"/>
      <c r="ADD752" s="558"/>
      <c r="ADE752" s="558"/>
      <c r="ADF752" s="558"/>
      <c r="ADG752" s="558"/>
      <c r="ADH752" s="558"/>
      <c r="ADI752" s="558"/>
      <c r="ADJ752" s="558"/>
      <c r="ADK752" s="558"/>
      <c r="ADL752" s="558"/>
      <c r="ADM752" s="558"/>
      <c r="ADN752" s="558"/>
      <c r="ADO752" s="558"/>
      <c r="ADP752" s="558"/>
      <c r="ADQ752" s="558"/>
      <c r="ADR752" s="558"/>
      <c r="ADS752" s="558"/>
      <c r="ADT752" s="558"/>
      <c r="ADU752" s="558"/>
      <c r="ADV752" s="558"/>
      <c r="ADW752" s="558"/>
      <c r="ADX752" s="558"/>
      <c r="ADY752" s="558"/>
      <c r="ADZ752" s="558"/>
      <c r="AEA752" s="558"/>
      <c r="AEB752" s="558"/>
      <c r="AEC752" s="558"/>
      <c r="AED752" s="558"/>
      <c r="AEE752" s="558"/>
      <c r="AEF752" s="558"/>
      <c r="AEG752" s="558"/>
      <c r="AEH752" s="558"/>
      <c r="AEI752" s="558"/>
      <c r="AEJ752" s="558"/>
      <c r="AEK752" s="558"/>
      <c r="AEL752" s="558"/>
      <c r="AEM752" s="558"/>
      <c r="AEN752" s="558"/>
      <c r="AEO752" s="558"/>
      <c r="AEP752" s="558"/>
      <c r="AEQ752" s="558"/>
      <c r="AER752" s="558"/>
      <c r="AES752" s="558"/>
      <c r="AET752" s="558"/>
      <c r="AEU752" s="558"/>
      <c r="AEV752" s="558"/>
      <c r="AEW752" s="558"/>
      <c r="AEX752" s="558"/>
      <c r="AEY752" s="558"/>
      <c r="AEZ752" s="558"/>
      <c r="AFA752" s="558"/>
      <c r="AFB752" s="558"/>
      <c r="AFC752" s="558"/>
      <c r="AFD752" s="558"/>
      <c r="AFE752" s="558"/>
      <c r="AFF752" s="558"/>
      <c r="AFG752" s="558"/>
      <c r="AFH752" s="558"/>
      <c r="AFI752" s="558"/>
      <c r="AFJ752" s="558"/>
      <c r="AFK752" s="558"/>
      <c r="AFL752" s="558"/>
      <c r="AFM752" s="558"/>
      <c r="AFN752" s="558"/>
      <c r="AFO752" s="558"/>
      <c r="AFP752" s="558"/>
      <c r="AFQ752" s="558"/>
      <c r="AFR752" s="558"/>
      <c r="AFS752" s="558"/>
      <c r="AFT752" s="558"/>
      <c r="AFU752" s="558"/>
      <c r="AFV752" s="558"/>
      <c r="AFW752" s="558"/>
      <c r="AFX752" s="558"/>
      <c r="AFY752" s="558"/>
      <c r="AFZ752" s="558"/>
      <c r="AGA752" s="558"/>
      <c r="AGB752" s="558"/>
      <c r="AGC752" s="558"/>
      <c r="AGD752" s="558"/>
      <c r="AGE752" s="558"/>
      <c r="AGF752" s="558"/>
      <c r="AGG752" s="558"/>
      <c r="AGH752" s="558"/>
      <c r="AGI752" s="558"/>
      <c r="AGJ752" s="558"/>
      <c r="AGK752" s="558"/>
      <c r="AGL752" s="558"/>
      <c r="AGM752" s="558"/>
      <c r="AGN752" s="558"/>
      <c r="AGO752" s="558"/>
      <c r="AGP752" s="558"/>
      <c r="AGQ752" s="558"/>
      <c r="AGR752" s="558"/>
      <c r="AGS752" s="558"/>
      <c r="AGT752" s="558"/>
      <c r="AGU752" s="558"/>
      <c r="AGV752" s="558"/>
      <c r="AGW752" s="558"/>
      <c r="AGX752" s="558"/>
      <c r="AGY752" s="558"/>
      <c r="AGZ752" s="558"/>
      <c r="AHA752" s="558"/>
      <c r="AHB752" s="558"/>
      <c r="AHC752" s="558"/>
      <c r="AHD752" s="558"/>
      <c r="AHE752" s="558"/>
      <c r="AHF752" s="558"/>
      <c r="AHG752" s="558"/>
      <c r="AHH752" s="558"/>
      <c r="AHI752" s="558"/>
      <c r="AHJ752" s="558"/>
      <c r="AHK752" s="558"/>
      <c r="AHL752" s="558"/>
      <c r="AHM752" s="558"/>
      <c r="AHN752" s="558"/>
      <c r="AHO752" s="558"/>
      <c r="AHP752" s="558"/>
      <c r="AHQ752" s="558"/>
      <c r="AHR752" s="558"/>
      <c r="AHS752" s="558"/>
      <c r="AHT752" s="558"/>
      <c r="AHU752" s="558"/>
      <c r="AHV752" s="558"/>
      <c r="AHW752" s="558"/>
      <c r="AHX752" s="558"/>
      <c r="AHY752" s="558"/>
      <c r="AHZ752" s="558"/>
      <c r="AIA752" s="558"/>
      <c r="AIB752" s="558"/>
      <c r="AIC752" s="558"/>
      <c r="AID752" s="558"/>
      <c r="AIE752" s="558"/>
      <c r="AIF752" s="558"/>
      <c r="AIG752" s="558"/>
      <c r="AIH752" s="558"/>
      <c r="AII752" s="558"/>
      <c r="AIJ752" s="558"/>
      <c r="AIK752" s="558"/>
      <c r="AIL752" s="558"/>
      <c r="AIM752" s="558"/>
      <c r="AIN752" s="558"/>
      <c r="AIO752" s="558"/>
      <c r="AIP752" s="558"/>
      <c r="AIQ752" s="558"/>
      <c r="AIR752" s="558"/>
      <c r="AIS752" s="558"/>
      <c r="AIT752" s="558"/>
      <c r="AIU752" s="558"/>
      <c r="AIV752" s="558"/>
      <c r="AIW752" s="558"/>
      <c r="AIX752" s="558"/>
      <c r="AIY752" s="558"/>
      <c r="AIZ752" s="558"/>
      <c r="AJA752" s="558"/>
      <c r="AJB752" s="558"/>
      <c r="AJC752" s="558"/>
      <c r="AJD752" s="558"/>
      <c r="AJE752" s="558"/>
      <c r="AJF752" s="558"/>
      <c r="AJG752" s="558"/>
      <c r="AJH752" s="558"/>
      <c r="AJI752" s="558"/>
      <c r="AJJ752" s="558"/>
      <c r="AJK752" s="558"/>
      <c r="AJL752" s="558"/>
      <c r="AJM752" s="558"/>
      <c r="AJN752" s="558"/>
      <c r="AJO752" s="558"/>
      <c r="AJP752" s="558"/>
      <c r="AJQ752" s="558"/>
      <c r="AJR752" s="558"/>
      <c r="AJS752" s="558"/>
      <c r="AJT752" s="558"/>
      <c r="AJU752" s="558"/>
      <c r="AJV752" s="558"/>
      <c r="AJW752" s="558"/>
      <c r="AJX752" s="558"/>
      <c r="AJY752" s="558"/>
      <c r="AJZ752" s="558"/>
      <c r="AKA752" s="558"/>
      <c r="AKB752" s="558"/>
      <c r="AKC752" s="558"/>
      <c r="AKD752" s="558"/>
      <c r="AKE752" s="558"/>
      <c r="AKF752" s="558"/>
      <c r="AKG752" s="558"/>
      <c r="AKH752" s="558"/>
      <c r="AKI752" s="558"/>
      <c r="AKJ752" s="558"/>
      <c r="AKK752" s="558"/>
      <c r="AKL752" s="558"/>
      <c r="AKM752" s="558"/>
      <c r="AKN752" s="558"/>
      <c r="AKO752" s="558"/>
      <c r="AKP752" s="558"/>
      <c r="AKQ752" s="558"/>
      <c r="AKR752" s="558"/>
      <c r="AKS752" s="558"/>
      <c r="AKT752" s="558"/>
      <c r="AKU752" s="558"/>
      <c r="AKV752" s="558"/>
      <c r="AKW752" s="558"/>
      <c r="AKX752" s="558"/>
      <c r="AKY752" s="558"/>
      <c r="AKZ752" s="558"/>
      <c r="ALA752" s="558"/>
      <c r="ALB752" s="558"/>
      <c r="ALC752" s="558"/>
      <c r="ALD752" s="558"/>
      <c r="ALE752" s="558"/>
      <c r="ALF752" s="558"/>
      <c r="ALG752" s="558"/>
      <c r="ALH752" s="558"/>
      <c r="ALI752" s="558"/>
      <c r="ALJ752" s="558"/>
      <c r="ALK752" s="558"/>
      <c r="ALL752" s="558"/>
      <c r="ALM752" s="558"/>
      <c r="ALN752" s="558"/>
      <c r="ALO752" s="558"/>
      <c r="ALP752" s="558"/>
      <c r="ALQ752" s="558"/>
      <c r="ALR752" s="558"/>
      <c r="ALS752" s="558"/>
      <c r="ALT752" s="558"/>
      <c r="ALU752" s="558"/>
      <c r="ALV752" s="558"/>
      <c r="ALW752" s="558"/>
      <c r="ALX752" s="558"/>
      <c r="ALY752" s="558"/>
      <c r="ALZ752" s="558"/>
      <c r="AMA752" s="558"/>
      <c r="AMB752" s="558"/>
      <c r="AMC752" s="558"/>
      <c r="AMD752" s="558"/>
      <c r="AME752" s="558"/>
      <c r="AMF752" s="558"/>
      <c r="AMG752" s="558"/>
      <c r="AMH752" s="558"/>
      <c r="AMI752" s="558"/>
      <c r="AMJ752" s="558"/>
      <c r="AMK752" s="558"/>
    </row>
    <row r="753" spans="1:1025" s="504" customFormat="1">
      <c r="A753" s="559" t="s">
        <v>709</v>
      </c>
      <c r="B753" s="560" t="s">
        <v>710</v>
      </c>
      <c r="C753" s="561" t="s">
        <v>711</v>
      </c>
      <c r="D753" s="562">
        <v>35.999000000000002</v>
      </c>
      <c r="E753" s="561" t="s">
        <v>712</v>
      </c>
      <c r="F753" s="558"/>
      <c r="G753" s="558"/>
      <c r="H753" s="558"/>
      <c r="I753" s="558"/>
      <c r="J753" s="558"/>
      <c r="K753" s="558"/>
      <c r="L753" s="558"/>
      <c r="M753" s="558"/>
      <c r="N753" s="558"/>
      <c r="O753" s="558"/>
      <c r="P753" s="558"/>
      <c r="Q753" s="558"/>
      <c r="R753" s="558"/>
      <c r="S753" s="558"/>
      <c r="T753" s="558"/>
      <c r="U753" s="558"/>
      <c r="V753" s="558"/>
      <c r="W753" s="558"/>
      <c r="X753" s="558"/>
      <c r="Y753" s="558"/>
      <c r="Z753" s="558"/>
      <c r="AA753" s="558"/>
      <c r="AB753" s="558"/>
      <c r="AC753" s="558"/>
      <c r="AD753" s="558"/>
      <c r="AE753" s="558"/>
      <c r="AF753" s="558"/>
      <c r="AG753" s="558"/>
      <c r="AH753" s="558"/>
      <c r="AI753" s="558"/>
      <c r="AJ753" s="558"/>
      <c r="AK753" s="558"/>
      <c r="AL753" s="558"/>
      <c r="AM753" s="558"/>
      <c r="AN753" s="558"/>
      <c r="AO753" s="558"/>
      <c r="AP753" s="558"/>
      <c r="AQ753" s="558"/>
      <c r="AR753" s="558"/>
      <c r="AS753" s="558"/>
      <c r="AT753" s="558"/>
      <c r="AU753" s="558"/>
      <c r="AV753" s="558"/>
      <c r="AW753" s="558"/>
      <c r="AX753" s="558"/>
      <c r="AY753" s="558"/>
      <c r="AZ753" s="558"/>
      <c r="BA753" s="558"/>
      <c r="BB753" s="558"/>
      <c r="BC753" s="558"/>
      <c r="BD753" s="558"/>
      <c r="BE753" s="558"/>
      <c r="BF753" s="558"/>
      <c r="BG753" s="558"/>
      <c r="BH753" s="558"/>
      <c r="BI753" s="558"/>
      <c r="BJ753" s="558"/>
      <c r="BK753" s="558"/>
      <c r="BL753" s="558"/>
      <c r="BM753" s="558"/>
      <c r="BN753" s="558"/>
      <c r="BO753" s="558"/>
      <c r="BP753" s="558"/>
      <c r="BQ753" s="558"/>
      <c r="BR753" s="558"/>
      <c r="BS753" s="558"/>
      <c r="BT753" s="558"/>
      <c r="BU753" s="558"/>
      <c r="BV753" s="558"/>
      <c r="BW753" s="558"/>
      <c r="BX753" s="558"/>
      <c r="BY753" s="558"/>
      <c r="BZ753" s="558"/>
      <c r="CA753" s="558"/>
      <c r="CB753" s="558"/>
      <c r="CC753" s="558"/>
      <c r="CD753" s="558"/>
      <c r="CE753" s="558"/>
      <c r="CF753" s="558"/>
      <c r="CG753" s="558"/>
      <c r="CH753" s="558"/>
      <c r="CI753" s="558"/>
      <c r="CJ753" s="558"/>
      <c r="CK753" s="558"/>
      <c r="CL753" s="558"/>
      <c r="CM753" s="558"/>
      <c r="CN753" s="558"/>
      <c r="CO753" s="558"/>
      <c r="CP753" s="558"/>
      <c r="CQ753" s="558"/>
      <c r="CR753" s="558"/>
      <c r="CS753" s="558"/>
      <c r="CT753" s="558"/>
      <c r="CU753" s="558"/>
      <c r="CV753" s="558"/>
      <c r="CW753" s="558"/>
      <c r="CX753" s="558"/>
      <c r="CY753" s="558"/>
      <c r="CZ753" s="558"/>
      <c r="DA753" s="558"/>
      <c r="DB753" s="558"/>
      <c r="DC753" s="558"/>
      <c r="DD753" s="558"/>
      <c r="DE753" s="558"/>
      <c r="DF753" s="558"/>
      <c r="DG753" s="558"/>
      <c r="DH753" s="558"/>
      <c r="DI753" s="558"/>
      <c r="DJ753" s="558"/>
      <c r="DK753" s="558"/>
      <c r="DL753" s="558"/>
      <c r="DM753" s="558"/>
      <c r="DN753" s="558"/>
      <c r="DO753" s="558"/>
      <c r="DP753" s="558"/>
      <c r="DQ753" s="558"/>
      <c r="DR753" s="558"/>
      <c r="DS753" s="558"/>
      <c r="DT753" s="558"/>
      <c r="DU753" s="558"/>
      <c r="DV753" s="558"/>
      <c r="DW753" s="558"/>
      <c r="DX753" s="558"/>
      <c r="DY753" s="558"/>
      <c r="DZ753" s="558"/>
      <c r="EA753" s="558"/>
      <c r="EB753" s="558"/>
      <c r="EC753" s="558"/>
      <c r="ED753" s="558"/>
      <c r="EE753" s="558"/>
      <c r="EF753" s="558"/>
      <c r="EG753" s="558"/>
      <c r="EH753" s="558"/>
      <c r="EI753" s="558"/>
      <c r="EJ753" s="558"/>
      <c r="EK753" s="558"/>
      <c r="EL753" s="558"/>
      <c r="EM753" s="558"/>
      <c r="EN753" s="558"/>
      <c r="EO753" s="558"/>
      <c r="EP753" s="558"/>
      <c r="EQ753" s="558"/>
      <c r="ER753" s="558"/>
      <c r="ES753" s="558"/>
      <c r="ET753" s="558"/>
      <c r="EU753" s="558"/>
      <c r="EV753" s="558"/>
      <c r="EW753" s="558"/>
      <c r="EX753" s="558"/>
      <c r="EY753" s="558"/>
      <c r="EZ753" s="558"/>
      <c r="FA753" s="558"/>
      <c r="FB753" s="558"/>
      <c r="FC753" s="558"/>
      <c r="FD753" s="558"/>
      <c r="FE753" s="558"/>
      <c r="FF753" s="558"/>
      <c r="FG753" s="558"/>
      <c r="FH753" s="558"/>
      <c r="FI753" s="558"/>
      <c r="FJ753" s="558"/>
      <c r="FK753" s="558"/>
      <c r="FL753" s="558"/>
      <c r="FM753" s="558"/>
      <c r="FN753" s="558"/>
      <c r="FO753" s="558"/>
      <c r="FP753" s="558"/>
      <c r="FQ753" s="558"/>
      <c r="FR753" s="558"/>
      <c r="FS753" s="558"/>
      <c r="FT753" s="558"/>
      <c r="FU753" s="558"/>
      <c r="FV753" s="558"/>
      <c r="FW753" s="558"/>
      <c r="FX753" s="558"/>
      <c r="FY753" s="558"/>
      <c r="FZ753" s="558"/>
      <c r="GA753" s="558"/>
      <c r="GB753" s="558"/>
      <c r="GC753" s="558"/>
      <c r="GD753" s="558"/>
      <c r="GE753" s="558"/>
      <c r="GF753" s="558"/>
      <c r="GG753" s="558"/>
      <c r="GH753" s="558"/>
      <c r="GI753" s="558"/>
      <c r="GJ753" s="558"/>
      <c r="GK753" s="558"/>
      <c r="GL753" s="558"/>
      <c r="GM753" s="558"/>
      <c r="GN753" s="558"/>
      <c r="GO753" s="558"/>
      <c r="GP753" s="558"/>
      <c r="GQ753" s="558"/>
      <c r="GR753" s="558"/>
      <c r="GS753" s="558"/>
      <c r="GT753" s="558"/>
      <c r="GU753" s="558"/>
      <c r="GV753" s="558"/>
      <c r="GW753" s="558"/>
      <c r="GX753" s="558"/>
      <c r="GY753" s="558"/>
      <c r="GZ753" s="558"/>
      <c r="HA753" s="558"/>
      <c r="HB753" s="558"/>
      <c r="HC753" s="558"/>
      <c r="HD753" s="558"/>
      <c r="HE753" s="558"/>
      <c r="HF753" s="558"/>
      <c r="HG753" s="558"/>
      <c r="HH753" s="558"/>
      <c r="HI753" s="558"/>
      <c r="HJ753" s="558"/>
      <c r="HK753" s="558"/>
      <c r="HL753" s="558"/>
      <c r="HM753" s="558"/>
      <c r="HN753" s="558"/>
      <c r="HO753" s="558"/>
      <c r="HP753" s="558"/>
      <c r="HQ753" s="558"/>
      <c r="HR753" s="558"/>
      <c r="HS753" s="558"/>
      <c r="HT753" s="558"/>
      <c r="HU753" s="558"/>
      <c r="HV753" s="558"/>
      <c r="HW753" s="558"/>
      <c r="HX753" s="558"/>
      <c r="HY753" s="558"/>
      <c r="HZ753" s="558"/>
      <c r="IA753" s="558"/>
      <c r="IB753" s="558"/>
      <c r="IC753" s="558"/>
      <c r="ID753" s="558"/>
      <c r="IE753" s="558"/>
      <c r="IF753" s="558"/>
      <c r="IG753" s="558"/>
      <c r="IH753" s="558"/>
      <c r="II753" s="558"/>
      <c r="IJ753" s="558"/>
      <c r="IK753" s="558"/>
      <c r="IL753" s="558"/>
      <c r="IM753" s="558"/>
      <c r="IN753" s="558"/>
      <c r="IO753" s="558"/>
      <c r="IP753" s="558"/>
      <c r="IQ753" s="558"/>
      <c r="IR753" s="558"/>
      <c r="IS753" s="558"/>
      <c r="IT753" s="558"/>
      <c r="IU753" s="558"/>
      <c r="IV753" s="558"/>
      <c r="IW753" s="558"/>
      <c r="IX753" s="558"/>
      <c r="IY753" s="558"/>
      <c r="IZ753" s="558"/>
      <c r="JA753" s="558"/>
      <c r="JB753" s="558"/>
      <c r="JC753" s="558"/>
      <c r="JD753" s="558"/>
      <c r="JE753" s="558"/>
      <c r="JF753" s="558"/>
      <c r="JG753" s="558"/>
      <c r="JH753" s="558"/>
      <c r="JI753" s="558"/>
      <c r="JJ753" s="558"/>
      <c r="JK753" s="558"/>
      <c r="JL753" s="558"/>
      <c r="JM753" s="558"/>
      <c r="JN753" s="558"/>
      <c r="JO753" s="558"/>
      <c r="JP753" s="558"/>
      <c r="JQ753" s="558"/>
      <c r="JR753" s="558"/>
      <c r="JS753" s="558"/>
      <c r="JT753" s="558"/>
      <c r="JU753" s="558"/>
      <c r="JV753" s="558"/>
      <c r="JW753" s="558"/>
      <c r="JX753" s="558"/>
      <c r="JY753" s="558"/>
      <c r="JZ753" s="558"/>
      <c r="KA753" s="558"/>
      <c r="KB753" s="558"/>
      <c r="KC753" s="558"/>
      <c r="KD753" s="558"/>
      <c r="KE753" s="558"/>
      <c r="KF753" s="558"/>
      <c r="KG753" s="558"/>
      <c r="KH753" s="558"/>
      <c r="KI753" s="558"/>
      <c r="KJ753" s="558"/>
      <c r="KK753" s="558"/>
      <c r="KL753" s="558"/>
      <c r="KM753" s="558"/>
      <c r="KN753" s="558"/>
      <c r="KO753" s="558"/>
      <c r="KP753" s="558"/>
      <c r="KQ753" s="558"/>
      <c r="KR753" s="558"/>
      <c r="KS753" s="558"/>
      <c r="KT753" s="558"/>
      <c r="KU753" s="558"/>
      <c r="KV753" s="558"/>
      <c r="KW753" s="558"/>
      <c r="KX753" s="558"/>
      <c r="KY753" s="558"/>
      <c r="KZ753" s="558"/>
      <c r="LA753" s="558"/>
      <c r="LB753" s="558"/>
      <c r="LC753" s="558"/>
      <c r="LD753" s="558"/>
      <c r="LE753" s="558"/>
      <c r="LF753" s="558"/>
      <c r="LG753" s="558"/>
      <c r="LH753" s="558"/>
      <c r="LI753" s="558"/>
      <c r="LJ753" s="558"/>
      <c r="LK753" s="558"/>
      <c r="LL753" s="558"/>
      <c r="LM753" s="558"/>
      <c r="LN753" s="558"/>
      <c r="LO753" s="558"/>
      <c r="LP753" s="558"/>
      <c r="LQ753" s="558"/>
      <c r="LR753" s="558"/>
      <c r="LS753" s="558"/>
      <c r="LT753" s="558"/>
      <c r="LU753" s="558"/>
      <c r="LV753" s="558"/>
      <c r="LW753" s="558"/>
      <c r="LX753" s="558"/>
      <c r="LY753" s="558"/>
      <c r="LZ753" s="558"/>
      <c r="MA753" s="558"/>
      <c r="MB753" s="558"/>
      <c r="MC753" s="558"/>
      <c r="MD753" s="558"/>
      <c r="ME753" s="558"/>
      <c r="MF753" s="558"/>
      <c r="MG753" s="558"/>
      <c r="MH753" s="558"/>
      <c r="MI753" s="558"/>
      <c r="MJ753" s="558"/>
      <c r="MK753" s="558"/>
      <c r="ML753" s="558"/>
      <c r="MM753" s="558"/>
      <c r="MN753" s="558"/>
      <c r="MO753" s="558"/>
      <c r="MP753" s="558"/>
      <c r="MQ753" s="558"/>
      <c r="MR753" s="558"/>
      <c r="MS753" s="558"/>
      <c r="MT753" s="558"/>
      <c r="MU753" s="558"/>
      <c r="MV753" s="558"/>
      <c r="MW753" s="558"/>
      <c r="MX753" s="558"/>
      <c r="MY753" s="558"/>
      <c r="MZ753" s="558"/>
      <c r="NA753" s="558"/>
      <c r="NB753" s="558"/>
      <c r="NC753" s="558"/>
      <c r="ND753" s="558"/>
      <c r="NE753" s="558"/>
      <c r="NF753" s="558"/>
      <c r="NG753" s="558"/>
      <c r="NH753" s="558"/>
      <c r="NI753" s="558"/>
      <c r="NJ753" s="558"/>
      <c r="NK753" s="558"/>
      <c r="NL753" s="558"/>
      <c r="NM753" s="558"/>
      <c r="NN753" s="558"/>
      <c r="NO753" s="558"/>
      <c r="NP753" s="558"/>
      <c r="NQ753" s="558"/>
      <c r="NR753" s="558"/>
      <c r="NS753" s="558"/>
      <c r="NT753" s="558"/>
      <c r="NU753" s="558"/>
      <c r="NV753" s="558"/>
      <c r="NW753" s="558"/>
      <c r="NX753" s="558"/>
      <c r="NY753" s="558"/>
      <c r="NZ753" s="558"/>
      <c r="OA753" s="558"/>
      <c r="OB753" s="558"/>
      <c r="OC753" s="558"/>
      <c r="OD753" s="558"/>
      <c r="OE753" s="558"/>
      <c r="OF753" s="558"/>
      <c r="OG753" s="558"/>
      <c r="OH753" s="558"/>
      <c r="OI753" s="558"/>
      <c r="OJ753" s="558"/>
      <c r="OK753" s="558"/>
      <c r="OL753" s="558"/>
      <c r="OM753" s="558"/>
      <c r="ON753" s="558"/>
      <c r="OO753" s="558"/>
      <c r="OP753" s="558"/>
      <c r="OQ753" s="558"/>
      <c r="OR753" s="558"/>
      <c r="OS753" s="558"/>
      <c r="OT753" s="558"/>
      <c r="OU753" s="558"/>
      <c r="OV753" s="558"/>
      <c r="OW753" s="558"/>
      <c r="OX753" s="558"/>
      <c r="OY753" s="558"/>
      <c r="OZ753" s="558"/>
      <c r="PA753" s="558"/>
      <c r="PB753" s="558"/>
      <c r="PC753" s="558"/>
      <c r="PD753" s="558"/>
      <c r="PE753" s="558"/>
      <c r="PF753" s="558"/>
      <c r="PG753" s="558"/>
      <c r="PH753" s="558"/>
      <c r="PI753" s="558"/>
      <c r="PJ753" s="558"/>
      <c r="PK753" s="558"/>
      <c r="PL753" s="558"/>
      <c r="PM753" s="558"/>
      <c r="PN753" s="558"/>
      <c r="PO753" s="558"/>
      <c r="PP753" s="558"/>
      <c r="PQ753" s="558"/>
      <c r="PR753" s="558"/>
      <c r="PS753" s="558"/>
      <c r="PT753" s="558"/>
      <c r="PU753" s="558"/>
      <c r="PV753" s="558"/>
      <c r="PW753" s="558"/>
      <c r="PX753" s="558"/>
      <c r="PY753" s="558"/>
      <c r="PZ753" s="558"/>
      <c r="QA753" s="558"/>
      <c r="QB753" s="558"/>
      <c r="QC753" s="558"/>
      <c r="QD753" s="558"/>
      <c r="QE753" s="558"/>
      <c r="QF753" s="558"/>
      <c r="QG753" s="558"/>
      <c r="QH753" s="558"/>
      <c r="QI753" s="558"/>
      <c r="QJ753" s="558"/>
      <c r="QK753" s="558"/>
      <c r="QL753" s="558"/>
      <c r="QM753" s="558"/>
      <c r="QN753" s="558"/>
      <c r="QO753" s="558"/>
      <c r="QP753" s="558"/>
      <c r="QQ753" s="558"/>
      <c r="QR753" s="558"/>
      <c r="QS753" s="558"/>
      <c r="QT753" s="558"/>
      <c r="QU753" s="558"/>
      <c r="QV753" s="558"/>
      <c r="QW753" s="558"/>
      <c r="QX753" s="558"/>
      <c r="QY753" s="558"/>
      <c r="QZ753" s="558"/>
      <c r="RA753" s="558"/>
      <c r="RB753" s="558"/>
      <c r="RC753" s="558"/>
      <c r="RD753" s="558"/>
      <c r="RE753" s="558"/>
      <c r="RF753" s="558"/>
      <c r="RG753" s="558"/>
      <c r="RH753" s="558"/>
      <c r="RI753" s="558"/>
      <c r="RJ753" s="558"/>
      <c r="RK753" s="558"/>
      <c r="RL753" s="558"/>
      <c r="RM753" s="558"/>
      <c r="RN753" s="558"/>
      <c r="RO753" s="558"/>
      <c r="RP753" s="558"/>
      <c r="RQ753" s="558"/>
      <c r="RR753" s="558"/>
      <c r="RS753" s="558"/>
      <c r="RT753" s="558"/>
      <c r="RU753" s="558"/>
      <c r="RV753" s="558"/>
      <c r="RW753" s="558"/>
      <c r="RX753" s="558"/>
      <c r="RY753" s="558"/>
      <c r="RZ753" s="558"/>
      <c r="SA753" s="558"/>
      <c r="SB753" s="558"/>
      <c r="SC753" s="558"/>
      <c r="SD753" s="558"/>
      <c r="SE753" s="558"/>
      <c r="SF753" s="558"/>
      <c r="SG753" s="558"/>
      <c r="SH753" s="558"/>
      <c r="SI753" s="558"/>
      <c r="SJ753" s="558"/>
      <c r="SK753" s="558"/>
      <c r="SL753" s="558"/>
      <c r="SM753" s="558"/>
      <c r="SN753" s="558"/>
      <c r="SO753" s="558"/>
      <c r="SP753" s="558"/>
      <c r="SQ753" s="558"/>
      <c r="SR753" s="558"/>
      <c r="SS753" s="558"/>
      <c r="ST753" s="558"/>
      <c r="SU753" s="558"/>
      <c r="SV753" s="558"/>
      <c r="SW753" s="558"/>
      <c r="SX753" s="558"/>
      <c r="SY753" s="558"/>
      <c r="SZ753" s="558"/>
      <c r="TA753" s="558"/>
      <c r="TB753" s="558"/>
      <c r="TC753" s="558"/>
      <c r="TD753" s="558"/>
      <c r="TE753" s="558"/>
      <c r="TF753" s="558"/>
      <c r="TG753" s="558"/>
      <c r="TH753" s="558"/>
      <c r="TI753" s="558"/>
      <c r="TJ753" s="558"/>
      <c r="TK753" s="558"/>
      <c r="TL753" s="558"/>
      <c r="TM753" s="558"/>
      <c r="TN753" s="558"/>
      <c r="TO753" s="558"/>
      <c r="TP753" s="558"/>
      <c r="TQ753" s="558"/>
      <c r="TR753" s="558"/>
      <c r="TS753" s="558"/>
      <c r="TT753" s="558"/>
      <c r="TU753" s="558"/>
      <c r="TV753" s="558"/>
      <c r="TW753" s="558"/>
      <c r="TX753" s="558"/>
      <c r="TY753" s="558"/>
      <c r="TZ753" s="558"/>
      <c r="UA753" s="558"/>
      <c r="UB753" s="558"/>
      <c r="UC753" s="558"/>
      <c r="UD753" s="558"/>
      <c r="UE753" s="558"/>
      <c r="UF753" s="558"/>
      <c r="UG753" s="558"/>
      <c r="UH753" s="558"/>
      <c r="UI753" s="558"/>
      <c r="UJ753" s="558"/>
      <c r="UK753" s="558"/>
      <c r="UL753" s="558"/>
      <c r="UM753" s="558"/>
      <c r="UN753" s="558"/>
      <c r="UO753" s="558"/>
      <c r="UP753" s="558"/>
      <c r="UQ753" s="558"/>
      <c r="UR753" s="558"/>
      <c r="US753" s="558"/>
      <c r="UT753" s="558"/>
      <c r="UU753" s="558"/>
      <c r="UV753" s="558"/>
      <c r="UW753" s="558"/>
      <c r="UX753" s="558"/>
      <c r="UY753" s="558"/>
      <c r="UZ753" s="558"/>
      <c r="VA753" s="558"/>
      <c r="VB753" s="558"/>
      <c r="VC753" s="558"/>
      <c r="VD753" s="558"/>
      <c r="VE753" s="558"/>
      <c r="VF753" s="558"/>
      <c r="VG753" s="558"/>
      <c r="VH753" s="558"/>
      <c r="VI753" s="558"/>
      <c r="VJ753" s="558"/>
      <c r="VK753" s="558"/>
      <c r="VL753" s="558"/>
      <c r="VM753" s="558"/>
      <c r="VN753" s="558"/>
      <c r="VO753" s="558"/>
      <c r="VP753" s="558"/>
      <c r="VQ753" s="558"/>
      <c r="VR753" s="558"/>
      <c r="VS753" s="558"/>
      <c r="VT753" s="558"/>
      <c r="VU753" s="558"/>
      <c r="VV753" s="558"/>
      <c r="VW753" s="558"/>
      <c r="VX753" s="558"/>
      <c r="VY753" s="558"/>
      <c r="VZ753" s="558"/>
      <c r="WA753" s="558"/>
      <c r="WB753" s="558"/>
      <c r="WC753" s="558"/>
      <c r="WD753" s="558"/>
      <c r="WE753" s="558"/>
      <c r="WF753" s="558"/>
      <c r="WG753" s="558"/>
      <c r="WH753" s="558"/>
      <c r="WI753" s="558"/>
      <c r="WJ753" s="558"/>
      <c r="WK753" s="558"/>
      <c r="WL753" s="558"/>
      <c r="WM753" s="558"/>
      <c r="WN753" s="558"/>
      <c r="WO753" s="558"/>
      <c r="WP753" s="558"/>
      <c r="WQ753" s="558"/>
      <c r="WR753" s="558"/>
      <c r="WS753" s="558"/>
      <c r="WT753" s="558"/>
      <c r="WU753" s="558"/>
      <c r="WV753" s="558"/>
      <c r="WW753" s="558"/>
      <c r="WX753" s="558"/>
      <c r="WY753" s="558"/>
      <c r="WZ753" s="558"/>
      <c r="XA753" s="558"/>
      <c r="XB753" s="558"/>
      <c r="XC753" s="558"/>
      <c r="XD753" s="558"/>
      <c r="XE753" s="558"/>
      <c r="XF753" s="558"/>
      <c r="XG753" s="558"/>
      <c r="XH753" s="558"/>
      <c r="XI753" s="558"/>
      <c r="XJ753" s="558"/>
      <c r="XK753" s="558"/>
      <c r="XL753" s="558"/>
      <c r="XM753" s="558"/>
      <c r="XN753" s="558"/>
      <c r="XO753" s="558"/>
      <c r="XP753" s="558"/>
      <c r="XQ753" s="558"/>
      <c r="XR753" s="558"/>
      <c r="XS753" s="558"/>
      <c r="XT753" s="558"/>
      <c r="XU753" s="558"/>
      <c r="XV753" s="558"/>
      <c r="XW753" s="558"/>
      <c r="XX753" s="558"/>
      <c r="XY753" s="558"/>
      <c r="XZ753" s="558"/>
      <c r="YA753" s="558"/>
      <c r="YB753" s="558"/>
      <c r="YC753" s="558"/>
      <c r="YD753" s="558"/>
      <c r="YE753" s="558"/>
      <c r="YF753" s="558"/>
      <c r="YG753" s="558"/>
      <c r="YH753" s="558"/>
      <c r="YI753" s="558"/>
      <c r="YJ753" s="558"/>
      <c r="YK753" s="558"/>
      <c r="YL753" s="558"/>
      <c r="YM753" s="558"/>
      <c r="YN753" s="558"/>
      <c r="YO753" s="558"/>
      <c r="YP753" s="558"/>
      <c r="YQ753" s="558"/>
      <c r="YR753" s="558"/>
      <c r="YS753" s="558"/>
      <c r="YT753" s="558"/>
      <c r="YU753" s="558"/>
      <c r="YV753" s="558"/>
      <c r="YW753" s="558"/>
      <c r="YX753" s="558"/>
      <c r="YY753" s="558"/>
      <c r="YZ753" s="558"/>
      <c r="ZA753" s="558"/>
      <c r="ZB753" s="558"/>
      <c r="ZC753" s="558"/>
      <c r="ZD753" s="558"/>
      <c r="ZE753" s="558"/>
      <c r="ZF753" s="558"/>
      <c r="ZG753" s="558"/>
      <c r="ZH753" s="558"/>
      <c r="ZI753" s="558"/>
      <c r="ZJ753" s="558"/>
      <c r="ZK753" s="558"/>
      <c r="ZL753" s="558"/>
      <c r="ZM753" s="558"/>
      <c r="ZN753" s="558"/>
      <c r="ZO753" s="558"/>
      <c r="ZP753" s="558"/>
      <c r="ZQ753" s="558"/>
      <c r="ZR753" s="558"/>
      <c r="ZS753" s="558"/>
      <c r="ZT753" s="558"/>
      <c r="ZU753" s="558"/>
      <c r="ZV753" s="558"/>
      <c r="ZW753" s="558"/>
      <c r="ZX753" s="558"/>
      <c r="ZY753" s="558"/>
      <c r="ZZ753" s="558"/>
      <c r="AAA753" s="558"/>
      <c r="AAB753" s="558"/>
      <c r="AAC753" s="558"/>
      <c r="AAD753" s="558"/>
      <c r="AAE753" s="558"/>
      <c r="AAF753" s="558"/>
      <c r="AAG753" s="558"/>
      <c r="AAH753" s="558"/>
      <c r="AAI753" s="558"/>
      <c r="AAJ753" s="558"/>
      <c r="AAK753" s="558"/>
      <c r="AAL753" s="558"/>
      <c r="AAM753" s="558"/>
      <c r="AAN753" s="558"/>
      <c r="AAO753" s="558"/>
      <c r="AAP753" s="558"/>
      <c r="AAQ753" s="558"/>
      <c r="AAR753" s="558"/>
      <c r="AAS753" s="558"/>
      <c r="AAT753" s="558"/>
      <c r="AAU753" s="558"/>
      <c r="AAV753" s="558"/>
      <c r="AAW753" s="558"/>
      <c r="AAX753" s="558"/>
      <c r="AAY753" s="558"/>
      <c r="AAZ753" s="558"/>
      <c r="ABA753" s="558"/>
      <c r="ABB753" s="558"/>
      <c r="ABC753" s="558"/>
      <c r="ABD753" s="558"/>
      <c r="ABE753" s="558"/>
      <c r="ABF753" s="558"/>
      <c r="ABG753" s="558"/>
      <c r="ABH753" s="558"/>
      <c r="ABI753" s="558"/>
      <c r="ABJ753" s="558"/>
      <c r="ABK753" s="558"/>
      <c r="ABL753" s="558"/>
      <c r="ABM753" s="558"/>
      <c r="ABN753" s="558"/>
      <c r="ABO753" s="558"/>
      <c r="ABP753" s="558"/>
      <c r="ABQ753" s="558"/>
      <c r="ABR753" s="558"/>
      <c r="ABS753" s="558"/>
      <c r="ABT753" s="558"/>
      <c r="ABU753" s="558"/>
      <c r="ABV753" s="558"/>
      <c r="ABW753" s="558"/>
      <c r="ABX753" s="558"/>
      <c r="ABY753" s="558"/>
      <c r="ABZ753" s="558"/>
      <c r="ACA753" s="558"/>
      <c r="ACB753" s="558"/>
      <c r="ACC753" s="558"/>
      <c r="ACD753" s="558"/>
      <c r="ACE753" s="558"/>
      <c r="ACF753" s="558"/>
      <c r="ACG753" s="558"/>
      <c r="ACH753" s="558"/>
      <c r="ACI753" s="558"/>
      <c r="ACJ753" s="558"/>
      <c r="ACK753" s="558"/>
      <c r="ACL753" s="558"/>
      <c r="ACM753" s="558"/>
      <c r="ACN753" s="558"/>
      <c r="ACO753" s="558"/>
      <c r="ACP753" s="558"/>
      <c r="ACQ753" s="558"/>
      <c r="ACR753" s="558"/>
      <c r="ACS753" s="558"/>
      <c r="ACT753" s="558"/>
      <c r="ACU753" s="558"/>
      <c r="ACV753" s="558"/>
      <c r="ACW753" s="558"/>
      <c r="ACX753" s="558"/>
      <c r="ACY753" s="558"/>
      <c r="ACZ753" s="558"/>
      <c r="ADA753" s="558"/>
      <c r="ADB753" s="558"/>
      <c r="ADC753" s="558"/>
      <c r="ADD753" s="558"/>
      <c r="ADE753" s="558"/>
      <c r="ADF753" s="558"/>
      <c r="ADG753" s="558"/>
      <c r="ADH753" s="558"/>
      <c r="ADI753" s="558"/>
      <c r="ADJ753" s="558"/>
      <c r="ADK753" s="558"/>
      <c r="ADL753" s="558"/>
      <c r="ADM753" s="558"/>
      <c r="ADN753" s="558"/>
      <c r="ADO753" s="558"/>
      <c r="ADP753" s="558"/>
      <c r="ADQ753" s="558"/>
      <c r="ADR753" s="558"/>
      <c r="ADS753" s="558"/>
      <c r="ADT753" s="558"/>
      <c r="ADU753" s="558"/>
      <c r="ADV753" s="558"/>
      <c r="ADW753" s="558"/>
      <c r="ADX753" s="558"/>
      <c r="ADY753" s="558"/>
      <c r="ADZ753" s="558"/>
      <c r="AEA753" s="558"/>
      <c r="AEB753" s="558"/>
      <c r="AEC753" s="558"/>
      <c r="AED753" s="558"/>
      <c r="AEE753" s="558"/>
      <c r="AEF753" s="558"/>
      <c r="AEG753" s="558"/>
      <c r="AEH753" s="558"/>
      <c r="AEI753" s="558"/>
      <c r="AEJ753" s="558"/>
      <c r="AEK753" s="558"/>
      <c r="AEL753" s="558"/>
      <c r="AEM753" s="558"/>
      <c r="AEN753" s="558"/>
      <c r="AEO753" s="558"/>
      <c r="AEP753" s="558"/>
      <c r="AEQ753" s="558"/>
      <c r="AER753" s="558"/>
      <c r="AES753" s="558"/>
      <c r="AET753" s="558"/>
      <c r="AEU753" s="558"/>
      <c r="AEV753" s="558"/>
      <c r="AEW753" s="558"/>
      <c r="AEX753" s="558"/>
      <c r="AEY753" s="558"/>
      <c r="AEZ753" s="558"/>
      <c r="AFA753" s="558"/>
      <c r="AFB753" s="558"/>
      <c r="AFC753" s="558"/>
      <c r="AFD753" s="558"/>
      <c r="AFE753" s="558"/>
      <c r="AFF753" s="558"/>
      <c r="AFG753" s="558"/>
      <c r="AFH753" s="558"/>
      <c r="AFI753" s="558"/>
      <c r="AFJ753" s="558"/>
      <c r="AFK753" s="558"/>
      <c r="AFL753" s="558"/>
      <c r="AFM753" s="558"/>
      <c r="AFN753" s="558"/>
      <c r="AFO753" s="558"/>
      <c r="AFP753" s="558"/>
      <c r="AFQ753" s="558"/>
      <c r="AFR753" s="558"/>
      <c r="AFS753" s="558"/>
      <c r="AFT753" s="558"/>
      <c r="AFU753" s="558"/>
      <c r="AFV753" s="558"/>
      <c r="AFW753" s="558"/>
      <c r="AFX753" s="558"/>
      <c r="AFY753" s="558"/>
      <c r="AFZ753" s="558"/>
      <c r="AGA753" s="558"/>
      <c r="AGB753" s="558"/>
      <c r="AGC753" s="558"/>
      <c r="AGD753" s="558"/>
      <c r="AGE753" s="558"/>
      <c r="AGF753" s="558"/>
      <c r="AGG753" s="558"/>
      <c r="AGH753" s="558"/>
      <c r="AGI753" s="558"/>
      <c r="AGJ753" s="558"/>
      <c r="AGK753" s="558"/>
      <c r="AGL753" s="558"/>
      <c r="AGM753" s="558"/>
      <c r="AGN753" s="558"/>
      <c r="AGO753" s="558"/>
      <c r="AGP753" s="558"/>
      <c r="AGQ753" s="558"/>
      <c r="AGR753" s="558"/>
      <c r="AGS753" s="558"/>
      <c r="AGT753" s="558"/>
      <c r="AGU753" s="558"/>
      <c r="AGV753" s="558"/>
      <c r="AGW753" s="558"/>
      <c r="AGX753" s="558"/>
      <c r="AGY753" s="558"/>
      <c r="AGZ753" s="558"/>
      <c r="AHA753" s="558"/>
      <c r="AHB753" s="558"/>
      <c r="AHC753" s="558"/>
      <c r="AHD753" s="558"/>
      <c r="AHE753" s="558"/>
      <c r="AHF753" s="558"/>
      <c r="AHG753" s="558"/>
      <c r="AHH753" s="558"/>
      <c r="AHI753" s="558"/>
      <c r="AHJ753" s="558"/>
      <c r="AHK753" s="558"/>
      <c r="AHL753" s="558"/>
      <c r="AHM753" s="558"/>
      <c r="AHN753" s="558"/>
      <c r="AHO753" s="558"/>
      <c r="AHP753" s="558"/>
      <c r="AHQ753" s="558"/>
      <c r="AHR753" s="558"/>
      <c r="AHS753" s="558"/>
      <c r="AHT753" s="558"/>
      <c r="AHU753" s="558"/>
      <c r="AHV753" s="558"/>
      <c r="AHW753" s="558"/>
      <c r="AHX753" s="558"/>
      <c r="AHY753" s="558"/>
      <c r="AHZ753" s="558"/>
      <c r="AIA753" s="558"/>
      <c r="AIB753" s="558"/>
      <c r="AIC753" s="558"/>
      <c r="AID753" s="558"/>
      <c r="AIE753" s="558"/>
      <c r="AIF753" s="558"/>
      <c r="AIG753" s="558"/>
      <c r="AIH753" s="558"/>
      <c r="AII753" s="558"/>
      <c r="AIJ753" s="558"/>
      <c r="AIK753" s="558"/>
      <c r="AIL753" s="558"/>
      <c r="AIM753" s="558"/>
      <c r="AIN753" s="558"/>
      <c r="AIO753" s="558"/>
      <c r="AIP753" s="558"/>
      <c r="AIQ753" s="558"/>
      <c r="AIR753" s="558"/>
      <c r="AIS753" s="558"/>
      <c r="AIT753" s="558"/>
      <c r="AIU753" s="558"/>
      <c r="AIV753" s="558"/>
      <c r="AIW753" s="558"/>
      <c r="AIX753" s="558"/>
      <c r="AIY753" s="558"/>
      <c r="AIZ753" s="558"/>
      <c r="AJA753" s="558"/>
      <c r="AJB753" s="558"/>
      <c r="AJC753" s="558"/>
      <c r="AJD753" s="558"/>
      <c r="AJE753" s="558"/>
      <c r="AJF753" s="558"/>
      <c r="AJG753" s="558"/>
      <c r="AJH753" s="558"/>
      <c r="AJI753" s="558"/>
      <c r="AJJ753" s="558"/>
      <c r="AJK753" s="558"/>
      <c r="AJL753" s="558"/>
      <c r="AJM753" s="558"/>
      <c r="AJN753" s="558"/>
      <c r="AJO753" s="558"/>
      <c r="AJP753" s="558"/>
      <c r="AJQ753" s="558"/>
      <c r="AJR753" s="558"/>
      <c r="AJS753" s="558"/>
      <c r="AJT753" s="558"/>
      <c r="AJU753" s="558"/>
      <c r="AJV753" s="558"/>
      <c r="AJW753" s="558"/>
      <c r="AJX753" s="558"/>
      <c r="AJY753" s="558"/>
      <c r="AJZ753" s="558"/>
      <c r="AKA753" s="558"/>
      <c r="AKB753" s="558"/>
      <c r="AKC753" s="558"/>
      <c r="AKD753" s="558"/>
      <c r="AKE753" s="558"/>
      <c r="AKF753" s="558"/>
      <c r="AKG753" s="558"/>
      <c r="AKH753" s="558"/>
      <c r="AKI753" s="558"/>
      <c r="AKJ753" s="558"/>
      <c r="AKK753" s="558"/>
      <c r="AKL753" s="558"/>
      <c r="AKM753" s="558"/>
      <c r="AKN753" s="558"/>
      <c r="AKO753" s="558"/>
      <c r="AKP753" s="558"/>
      <c r="AKQ753" s="558"/>
      <c r="AKR753" s="558"/>
      <c r="AKS753" s="558"/>
      <c r="AKT753" s="558"/>
      <c r="AKU753" s="558"/>
      <c r="AKV753" s="558"/>
      <c r="AKW753" s="558"/>
      <c r="AKX753" s="558"/>
      <c r="AKY753" s="558"/>
      <c r="AKZ753" s="558"/>
      <c r="ALA753" s="558"/>
      <c r="ALB753" s="558"/>
      <c r="ALC753" s="558"/>
      <c r="ALD753" s="558"/>
      <c r="ALE753" s="558"/>
      <c r="ALF753" s="558"/>
      <c r="ALG753" s="558"/>
      <c r="ALH753" s="558"/>
      <c r="ALI753" s="558"/>
      <c r="ALJ753" s="558"/>
      <c r="ALK753" s="558"/>
      <c r="ALL753" s="558"/>
      <c r="ALM753" s="558"/>
      <c r="ALN753" s="558"/>
      <c r="ALO753" s="558"/>
      <c r="ALP753" s="558"/>
      <c r="ALQ753" s="558"/>
      <c r="ALR753" s="558"/>
      <c r="ALS753" s="558"/>
      <c r="ALT753" s="558"/>
      <c r="ALU753" s="558"/>
      <c r="ALV753" s="558"/>
      <c r="ALW753" s="558"/>
      <c r="ALX753" s="558"/>
      <c r="ALY753" s="558"/>
      <c r="ALZ753" s="558"/>
      <c r="AMA753" s="558"/>
      <c r="AMB753" s="558"/>
      <c r="AMC753" s="558"/>
      <c r="AMD753" s="558"/>
      <c r="AME753" s="558"/>
      <c r="AMF753" s="558"/>
      <c r="AMG753" s="558"/>
      <c r="AMH753" s="558"/>
      <c r="AMI753" s="558"/>
      <c r="AMJ753" s="558"/>
      <c r="AMK753" s="558"/>
    </row>
    <row r="754" spans="1:1025" s="504" customFormat="1">
      <c r="A754" s="563"/>
      <c r="B754" s="564" t="s">
        <v>1</v>
      </c>
      <c r="C754" s="565" t="s">
        <v>6</v>
      </c>
      <c r="D754" s="565">
        <f>SUM(D752:D753)</f>
        <v>101.995</v>
      </c>
      <c r="E754" s="565" t="s">
        <v>6</v>
      </c>
      <c r="F754" s="558"/>
      <c r="G754" s="558"/>
      <c r="H754" s="558"/>
      <c r="I754" s="558"/>
      <c r="J754" s="558"/>
      <c r="K754" s="558"/>
      <c r="L754" s="558"/>
      <c r="M754" s="558"/>
      <c r="N754" s="558"/>
      <c r="O754" s="558"/>
      <c r="P754" s="558"/>
      <c r="Q754" s="558"/>
      <c r="R754" s="558"/>
      <c r="S754" s="558"/>
      <c r="T754" s="558"/>
      <c r="U754" s="558"/>
      <c r="V754" s="558"/>
      <c r="W754" s="558"/>
      <c r="X754" s="558"/>
      <c r="Y754" s="558"/>
      <c r="Z754" s="558"/>
      <c r="AA754" s="558"/>
      <c r="AB754" s="558"/>
      <c r="AC754" s="558"/>
      <c r="AD754" s="558"/>
      <c r="AE754" s="558"/>
      <c r="AF754" s="558"/>
      <c r="AG754" s="558"/>
      <c r="AH754" s="558"/>
      <c r="AI754" s="558"/>
      <c r="AJ754" s="558"/>
      <c r="AK754" s="558"/>
      <c r="AL754" s="558"/>
      <c r="AM754" s="558"/>
      <c r="AN754" s="558"/>
      <c r="AO754" s="558"/>
      <c r="AP754" s="558"/>
      <c r="AQ754" s="558"/>
      <c r="AR754" s="558"/>
      <c r="AS754" s="558"/>
      <c r="AT754" s="558"/>
      <c r="AU754" s="558"/>
      <c r="AV754" s="558"/>
      <c r="AW754" s="558"/>
      <c r="AX754" s="558"/>
      <c r="AY754" s="558"/>
      <c r="AZ754" s="558"/>
      <c r="BA754" s="558"/>
      <c r="BB754" s="558"/>
      <c r="BC754" s="558"/>
      <c r="BD754" s="558"/>
      <c r="BE754" s="558"/>
      <c r="BF754" s="558"/>
      <c r="BG754" s="558"/>
      <c r="BH754" s="558"/>
      <c r="BI754" s="558"/>
      <c r="BJ754" s="558"/>
      <c r="BK754" s="558"/>
      <c r="BL754" s="558"/>
      <c r="BM754" s="558"/>
      <c r="BN754" s="558"/>
      <c r="BO754" s="558"/>
      <c r="BP754" s="558"/>
      <c r="BQ754" s="558"/>
      <c r="BR754" s="558"/>
      <c r="BS754" s="558"/>
      <c r="BT754" s="558"/>
      <c r="BU754" s="558"/>
      <c r="BV754" s="558"/>
      <c r="BW754" s="558"/>
      <c r="BX754" s="558"/>
      <c r="BY754" s="558"/>
      <c r="BZ754" s="558"/>
      <c r="CA754" s="558"/>
      <c r="CB754" s="558"/>
      <c r="CC754" s="558"/>
      <c r="CD754" s="558"/>
      <c r="CE754" s="558"/>
      <c r="CF754" s="558"/>
      <c r="CG754" s="558"/>
      <c r="CH754" s="558"/>
      <c r="CI754" s="558"/>
      <c r="CJ754" s="558"/>
      <c r="CK754" s="558"/>
      <c r="CL754" s="558"/>
      <c r="CM754" s="558"/>
      <c r="CN754" s="558"/>
      <c r="CO754" s="558"/>
      <c r="CP754" s="558"/>
      <c r="CQ754" s="558"/>
      <c r="CR754" s="558"/>
      <c r="CS754" s="558"/>
      <c r="CT754" s="558"/>
      <c r="CU754" s="558"/>
      <c r="CV754" s="558"/>
      <c r="CW754" s="558"/>
      <c r="CX754" s="558"/>
      <c r="CY754" s="558"/>
      <c r="CZ754" s="558"/>
      <c r="DA754" s="558"/>
      <c r="DB754" s="558"/>
      <c r="DC754" s="558"/>
      <c r="DD754" s="558"/>
      <c r="DE754" s="558"/>
      <c r="DF754" s="558"/>
      <c r="DG754" s="558"/>
      <c r="DH754" s="558"/>
      <c r="DI754" s="558"/>
      <c r="DJ754" s="558"/>
      <c r="DK754" s="558"/>
      <c r="DL754" s="558"/>
      <c r="DM754" s="558"/>
      <c r="DN754" s="558"/>
      <c r="DO754" s="558"/>
      <c r="DP754" s="558"/>
      <c r="DQ754" s="558"/>
      <c r="DR754" s="558"/>
      <c r="DS754" s="558"/>
      <c r="DT754" s="558"/>
      <c r="DU754" s="558"/>
      <c r="DV754" s="558"/>
      <c r="DW754" s="558"/>
      <c r="DX754" s="558"/>
      <c r="DY754" s="558"/>
      <c r="DZ754" s="558"/>
      <c r="EA754" s="558"/>
      <c r="EB754" s="558"/>
      <c r="EC754" s="558"/>
      <c r="ED754" s="558"/>
      <c r="EE754" s="558"/>
      <c r="EF754" s="558"/>
      <c r="EG754" s="558"/>
      <c r="EH754" s="558"/>
      <c r="EI754" s="558"/>
      <c r="EJ754" s="558"/>
      <c r="EK754" s="558"/>
      <c r="EL754" s="558"/>
      <c r="EM754" s="558"/>
      <c r="EN754" s="558"/>
      <c r="EO754" s="558"/>
      <c r="EP754" s="558"/>
      <c r="EQ754" s="558"/>
      <c r="ER754" s="558"/>
      <c r="ES754" s="558"/>
      <c r="ET754" s="558"/>
      <c r="EU754" s="558"/>
      <c r="EV754" s="558"/>
      <c r="EW754" s="558"/>
      <c r="EX754" s="558"/>
      <c r="EY754" s="558"/>
      <c r="EZ754" s="558"/>
      <c r="FA754" s="558"/>
      <c r="FB754" s="558"/>
      <c r="FC754" s="558"/>
      <c r="FD754" s="558"/>
      <c r="FE754" s="558"/>
      <c r="FF754" s="558"/>
      <c r="FG754" s="558"/>
      <c r="FH754" s="558"/>
      <c r="FI754" s="558"/>
      <c r="FJ754" s="558"/>
      <c r="FK754" s="558"/>
      <c r="FL754" s="558"/>
      <c r="FM754" s="558"/>
      <c r="FN754" s="558"/>
      <c r="FO754" s="558"/>
      <c r="FP754" s="558"/>
      <c r="FQ754" s="558"/>
      <c r="FR754" s="558"/>
      <c r="FS754" s="558"/>
      <c r="FT754" s="558"/>
      <c r="FU754" s="558"/>
      <c r="FV754" s="558"/>
      <c r="FW754" s="558"/>
      <c r="FX754" s="558"/>
      <c r="FY754" s="558"/>
      <c r="FZ754" s="558"/>
      <c r="GA754" s="558"/>
      <c r="GB754" s="558"/>
      <c r="GC754" s="558"/>
      <c r="GD754" s="558"/>
      <c r="GE754" s="558"/>
      <c r="GF754" s="558"/>
      <c r="GG754" s="558"/>
      <c r="GH754" s="558"/>
      <c r="GI754" s="558"/>
      <c r="GJ754" s="558"/>
      <c r="GK754" s="558"/>
      <c r="GL754" s="558"/>
      <c r="GM754" s="558"/>
      <c r="GN754" s="558"/>
      <c r="GO754" s="558"/>
      <c r="GP754" s="558"/>
      <c r="GQ754" s="558"/>
      <c r="GR754" s="558"/>
      <c r="GS754" s="558"/>
      <c r="GT754" s="558"/>
      <c r="GU754" s="558"/>
      <c r="GV754" s="558"/>
      <c r="GW754" s="558"/>
      <c r="GX754" s="558"/>
      <c r="GY754" s="558"/>
      <c r="GZ754" s="558"/>
      <c r="HA754" s="558"/>
      <c r="HB754" s="558"/>
      <c r="HC754" s="558"/>
      <c r="HD754" s="558"/>
      <c r="HE754" s="558"/>
      <c r="HF754" s="558"/>
      <c r="HG754" s="558"/>
      <c r="HH754" s="558"/>
      <c r="HI754" s="558"/>
      <c r="HJ754" s="558"/>
      <c r="HK754" s="558"/>
      <c r="HL754" s="558"/>
      <c r="HM754" s="558"/>
      <c r="HN754" s="558"/>
      <c r="HO754" s="558"/>
      <c r="HP754" s="558"/>
      <c r="HQ754" s="558"/>
      <c r="HR754" s="558"/>
      <c r="HS754" s="558"/>
      <c r="HT754" s="558"/>
      <c r="HU754" s="558"/>
      <c r="HV754" s="558"/>
      <c r="HW754" s="558"/>
      <c r="HX754" s="558"/>
      <c r="HY754" s="558"/>
      <c r="HZ754" s="558"/>
      <c r="IA754" s="558"/>
      <c r="IB754" s="558"/>
      <c r="IC754" s="558"/>
      <c r="ID754" s="558"/>
      <c r="IE754" s="558"/>
      <c r="IF754" s="558"/>
      <c r="IG754" s="558"/>
      <c r="IH754" s="558"/>
      <c r="II754" s="558"/>
      <c r="IJ754" s="558"/>
      <c r="IK754" s="558"/>
      <c r="IL754" s="558"/>
      <c r="IM754" s="558"/>
      <c r="IN754" s="558"/>
      <c r="IO754" s="558"/>
      <c r="IP754" s="558"/>
      <c r="IQ754" s="558"/>
      <c r="IR754" s="558"/>
      <c r="IS754" s="558"/>
      <c r="IT754" s="558"/>
      <c r="IU754" s="558"/>
      <c r="IV754" s="558"/>
      <c r="IW754" s="558"/>
      <c r="IX754" s="558"/>
      <c r="IY754" s="558"/>
      <c r="IZ754" s="558"/>
      <c r="JA754" s="558"/>
      <c r="JB754" s="558"/>
      <c r="JC754" s="558"/>
      <c r="JD754" s="558"/>
      <c r="JE754" s="558"/>
      <c r="JF754" s="558"/>
      <c r="JG754" s="558"/>
      <c r="JH754" s="558"/>
      <c r="JI754" s="558"/>
      <c r="JJ754" s="558"/>
      <c r="JK754" s="558"/>
      <c r="JL754" s="558"/>
      <c r="JM754" s="558"/>
      <c r="JN754" s="558"/>
      <c r="JO754" s="558"/>
      <c r="JP754" s="558"/>
      <c r="JQ754" s="558"/>
      <c r="JR754" s="558"/>
      <c r="JS754" s="558"/>
      <c r="JT754" s="558"/>
      <c r="JU754" s="558"/>
      <c r="JV754" s="558"/>
      <c r="JW754" s="558"/>
      <c r="JX754" s="558"/>
      <c r="JY754" s="558"/>
      <c r="JZ754" s="558"/>
      <c r="KA754" s="558"/>
      <c r="KB754" s="558"/>
      <c r="KC754" s="558"/>
      <c r="KD754" s="558"/>
      <c r="KE754" s="558"/>
      <c r="KF754" s="558"/>
      <c r="KG754" s="558"/>
      <c r="KH754" s="558"/>
      <c r="KI754" s="558"/>
      <c r="KJ754" s="558"/>
      <c r="KK754" s="558"/>
      <c r="KL754" s="558"/>
      <c r="KM754" s="558"/>
      <c r="KN754" s="558"/>
      <c r="KO754" s="558"/>
      <c r="KP754" s="558"/>
      <c r="KQ754" s="558"/>
      <c r="KR754" s="558"/>
      <c r="KS754" s="558"/>
      <c r="KT754" s="558"/>
      <c r="KU754" s="558"/>
      <c r="KV754" s="558"/>
      <c r="KW754" s="558"/>
      <c r="KX754" s="558"/>
      <c r="KY754" s="558"/>
      <c r="KZ754" s="558"/>
      <c r="LA754" s="558"/>
      <c r="LB754" s="558"/>
      <c r="LC754" s="558"/>
      <c r="LD754" s="558"/>
      <c r="LE754" s="558"/>
      <c r="LF754" s="558"/>
      <c r="LG754" s="558"/>
      <c r="LH754" s="558"/>
      <c r="LI754" s="558"/>
      <c r="LJ754" s="558"/>
      <c r="LK754" s="558"/>
      <c r="LL754" s="558"/>
      <c r="LM754" s="558"/>
      <c r="LN754" s="558"/>
      <c r="LO754" s="558"/>
      <c r="LP754" s="558"/>
      <c r="LQ754" s="558"/>
      <c r="LR754" s="558"/>
      <c r="LS754" s="558"/>
      <c r="LT754" s="558"/>
      <c r="LU754" s="558"/>
      <c r="LV754" s="558"/>
      <c r="LW754" s="558"/>
      <c r="LX754" s="558"/>
      <c r="LY754" s="558"/>
      <c r="LZ754" s="558"/>
      <c r="MA754" s="558"/>
      <c r="MB754" s="558"/>
      <c r="MC754" s="558"/>
      <c r="MD754" s="558"/>
      <c r="ME754" s="558"/>
      <c r="MF754" s="558"/>
      <c r="MG754" s="558"/>
      <c r="MH754" s="558"/>
      <c r="MI754" s="558"/>
      <c r="MJ754" s="558"/>
      <c r="MK754" s="558"/>
      <c r="ML754" s="558"/>
      <c r="MM754" s="558"/>
      <c r="MN754" s="558"/>
      <c r="MO754" s="558"/>
      <c r="MP754" s="558"/>
      <c r="MQ754" s="558"/>
      <c r="MR754" s="558"/>
      <c r="MS754" s="558"/>
      <c r="MT754" s="558"/>
      <c r="MU754" s="558"/>
      <c r="MV754" s="558"/>
      <c r="MW754" s="558"/>
      <c r="MX754" s="558"/>
      <c r="MY754" s="558"/>
      <c r="MZ754" s="558"/>
      <c r="NA754" s="558"/>
      <c r="NB754" s="558"/>
      <c r="NC754" s="558"/>
      <c r="ND754" s="558"/>
      <c r="NE754" s="558"/>
      <c r="NF754" s="558"/>
      <c r="NG754" s="558"/>
      <c r="NH754" s="558"/>
      <c r="NI754" s="558"/>
      <c r="NJ754" s="558"/>
      <c r="NK754" s="558"/>
      <c r="NL754" s="558"/>
      <c r="NM754" s="558"/>
      <c r="NN754" s="558"/>
      <c r="NO754" s="558"/>
      <c r="NP754" s="558"/>
      <c r="NQ754" s="558"/>
      <c r="NR754" s="558"/>
      <c r="NS754" s="558"/>
      <c r="NT754" s="558"/>
      <c r="NU754" s="558"/>
      <c r="NV754" s="558"/>
      <c r="NW754" s="558"/>
      <c r="NX754" s="558"/>
      <c r="NY754" s="558"/>
      <c r="NZ754" s="558"/>
      <c r="OA754" s="558"/>
      <c r="OB754" s="558"/>
      <c r="OC754" s="558"/>
      <c r="OD754" s="558"/>
      <c r="OE754" s="558"/>
      <c r="OF754" s="558"/>
      <c r="OG754" s="558"/>
      <c r="OH754" s="558"/>
      <c r="OI754" s="558"/>
      <c r="OJ754" s="558"/>
      <c r="OK754" s="558"/>
      <c r="OL754" s="558"/>
      <c r="OM754" s="558"/>
      <c r="ON754" s="558"/>
      <c r="OO754" s="558"/>
      <c r="OP754" s="558"/>
      <c r="OQ754" s="558"/>
      <c r="OR754" s="558"/>
      <c r="OS754" s="558"/>
      <c r="OT754" s="558"/>
      <c r="OU754" s="558"/>
      <c r="OV754" s="558"/>
      <c r="OW754" s="558"/>
      <c r="OX754" s="558"/>
      <c r="OY754" s="558"/>
      <c r="OZ754" s="558"/>
      <c r="PA754" s="558"/>
      <c r="PB754" s="558"/>
      <c r="PC754" s="558"/>
      <c r="PD754" s="558"/>
      <c r="PE754" s="558"/>
      <c r="PF754" s="558"/>
      <c r="PG754" s="558"/>
      <c r="PH754" s="558"/>
      <c r="PI754" s="558"/>
      <c r="PJ754" s="558"/>
      <c r="PK754" s="558"/>
      <c r="PL754" s="558"/>
      <c r="PM754" s="558"/>
      <c r="PN754" s="558"/>
      <c r="PO754" s="558"/>
      <c r="PP754" s="558"/>
      <c r="PQ754" s="558"/>
      <c r="PR754" s="558"/>
      <c r="PS754" s="558"/>
      <c r="PT754" s="558"/>
      <c r="PU754" s="558"/>
      <c r="PV754" s="558"/>
      <c r="PW754" s="558"/>
      <c r="PX754" s="558"/>
      <c r="PY754" s="558"/>
      <c r="PZ754" s="558"/>
      <c r="QA754" s="558"/>
      <c r="QB754" s="558"/>
      <c r="QC754" s="558"/>
      <c r="QD754" s="558"/>
      <c r="QE754" s="558"/>
      <c r="QF754" s="558"/>
      <c r="QG754" s="558"/>
      <c r="QH754" s="558"/>
      <c r="QI754" s="558"/>
      <c r="QJ754" s="558"/>
      <c r="QK754" s="558"/>
      <c r="QL754" s="558"/>
      <c r="QM754" s="558"/>
      <c r="QN754" s="558"/>
      <c r="QO754" s="558"/>
      <c r="QP754" s="558"/>
      <c r="QQ754" s="558"/>
      <c r="QR754" s="558"/>
      <c r="QS754" s="558"/>
      <c r="QT754" s="558"/>
      <c r="QU754" s="558"/>
      <c r="QV754" s="558"/>
      <c r="QW754" s="558"/>
      <c r="QX754" s="558"/>
      <c r="QY754" s="558"/>
      <c r="QZ754" s="558"/>
      <c r="RA754" s="558"/>
      <c r="RB754" s="558"/>
      <c r="RC754" s="558"/>
      <c r="RD754" s="558"/>
      <c r="RE754" s="558"/>
      <c r="RF754" s="558"/>
      <c r="RG754" s="558"/>
      <c r="RH754" s="558"/>
      <c r="RI754" s="558"/>
      <c r="RJ754" s="558"/>
      <c r="RK754" s="558"/>
      <c r="RL754" s="558"/>
      <c r="RM754" s="558"/>
      <c r="RN754" s="558"/>
      <c r="RO754" s="558"/>
      <c r="RP754" s="558"/>
      <c r="RQ754" s="558"/>
      <c r="RR754" s="558"/>
      <c r="RS754" s="558"/>
      <c r="RT754" s="558"/>
      <c r="RU754" s="558"/>
      <c r="RV754" s="558"/>
      <c r="RW754" s="558"/>
      <c r="RX754" s="558"/>
      <c r="RY754" s="558"/>
      <c r="RZ754" s="558"/>
      <c r="SA754" s="558"/>
      <c r="SB754" s="558"/>
      <c r="SC754" s="558"/>
      <c r="SD754" s="558"/>
      <c r="SE754" s="558"/>
      <c r="SF754" s="558"/>
      <c r="SG754" s="558"/>
      <c r="SH754" s="558"/>
      <c r="SI754" s="558"/>
      <c r="SJ754" s="558"/>
      <c r="SK754" s="558"/>
      <c r="SL754" s="558"/>
      <c r="SM754" s="558"/>
      <c r="SN754" s="558"/>
      <c r="SO754" s="558"/>
      <c r="SP754" s="558"/>
      <c r="SQ754" s="558"/>
      <c r="SR754" s="558"/>
      <c r="SS754" s="558"/>
      <c r="ST754" s="558"/>
      <c r="SU754" s="558"/>
      <c r="SV754" s="558"/>
      <c r="SW754" s="558"/>
      <c r="SX754" s="558"/>
      <c r="SY754" s="558"/>
      <c r="SZ754" s="558"/>
      <c r="TA754" s="558"/>
      <c r="TB754" s="558"/>
      <c r="TC754" s="558"/>
      <c r="TD754" s="558"/>
      <c r="TE754" s="558"/>
      <c r="TF754" s="558"/>
      <c r="TG754" s="558"/>
      <c r="TH754" s="558"/>
      <c r="TI754" s="558"/>
      <c r="TJ754" s="558"/>
      <c r="TK754" s="558"/>
      <c r="TL754" s="558"/>
      <c r="TM754" s="558"/>
      <c r="TN754" s="558"/>
      <c r="TO754" s="558"/>
      <c r="TP754" s="558"/>
      <c r="TQ754" s="558"/>
      <c r="TR754" s="558"/>
      <c r="TS754" s="558"/>
      <c r="TT754" s="558"/>
      <c r="TU754" s="558"/>
      <c r="TV754" s="558"/>
      <c r="TW754" s="558"/>
      <c r="TX754" s="558"/>
      <c r="TY754" s="558"/>
      <c r="TZ754" s="558"/>
      <c r="UA754" s="558"/>
      <c r="UB754" s="558"/>
      <c r="UC754" s="558"/>
      <c r="UD754" s="558"/>
      <c r="UE754" s="558"/>
      <c r="UF754" s="558"/>
      <c r="UG754" s="558"/>
      <c r="UH754" s="558"/>
      <c r="UI754" s="558"/>
      <c r="UJ754" s="558"/>
      <c r="UK754" s="558"/>
      <c r="UL754" s="558"/>
      <c r="UM754" s="558"/>
      <c r="UN754" s="558"/>
      <c r="UO754" s="558"/>
      <c r="UP754" s="558"/>
      <c r="UQ754" s="558"/>
      <c r="UR754" s="558"/>
      <c r="US754" s="558"/>
      <c r="UT754" s="558"/>
      <c r="UU754" s="558"/>
      <c r="UV754" s="558"/>
      <c r="UW754" s="558"/>
      <c r="UX754" s="558"/>
      <c r="UY754" s="558"/>
      <c r="UZ754" s="558"/>
      <c r="VA754" s="558"/>
      <c r="VB754" s="558"/>
      <c r="VC754" s="558"/>
      <c r="VD754" s="558"/>
      <c r="VE754" s="558"/>
      <c r="VF754" s="558"/>
      <c r="VG754" s="558"/>
      <c r="VH754" s="558"/>
      <c r="VI754" s="558"/>
      <c r="VJ754" s="558"/>
      <c r="VK754" s="558"/>
      <c r="VL754" s="558"/>
      <c r="VM754" s="558"/>
      <c r="VN754" s="558"/>
      <c r="VO754" s="558"/>
      <c r="VP754" s="558"/>
      <c r="VQ754" s="558"/>
      <c r="VR754" s="558"/>
      <c r="VS754" s="558"/>
      <c r="VT754" s="558"/>
      <c r="VU754" s="558"/>
      <c r="VV754" s="558"/>
      <c r="VW754" s="558"/>
      <c r="VX754" s="558"/>
      <c r="VY754" s="558"/>
      <c r="VZ754" s="558"/>
      <c r="WA754" s="558"/>
      <c r="WB754" s="558"/>
      <c r="WC754" s="558"/>
      <c r="WD754" s="558"/>
      <c r="WE754" s="558"/>
      <c r="WF754" s="558"/>
      <c r="WG754" s="558"/>
      <c r="WH754" s="558"/>
      <c r="WI754" s="558"/>
      <c r="WJ754" s="558"/>
      <c r="WK754" s="558"/>
      <c r="WL754" s="558"/>
      <c r="WM754" s="558"/>
      <c r="WN754" s="558"/>
      <c r="WO754" s="558"/>
      <c r="WP754" s="558"/>
      <c r="WQ754" s="558"/>
      <c r="WR754" s="558"/>
      <c r="WS754" s="558"/>
      <c r="WT754" s="558"/>
      <c r="WU754" s="558"/>
      <c r="WV754" s="558"/>
      <c r="WW754" s="558"/>
      <c r="WX754" s="558"/>
      <c r="WY754" s="558"/>
      <c r="WZ754" s="558"/>
      <c r="XA754" s="558"/>
      <c r="XB754" s="558"/>
      <c r="XC754" s="558"/>
      <c r="XD754" s="558"/>
      <c r="XE754" s="558"/>
      <c r="XF754" s="558"/>
      <c r="XG754" s="558"/>
      <c r="XH754" s="558"/>
      <c r="XI754" s="558"/>
      <c r="XJ754" s="558"/>
      <c r="XK754" s="558"/>
      <c r="XL754" s="558"/>
      <c r="XM754" s="558"/>
      <c r="XN754" s="558"/>
      <c r="XO754" s="558"/>
      <c r="XP754" s="558"/>
      <c r="XQ754" s="558"/>
      <c r="XR754" s="558"/>
      <c r="XS754" s="558"/>
      <c r="XT754" s="558"/>
      <c r="XU754" s="558"/>
      <c r="XV754" s="558"/>
      <c r="XW754" s="558"/>
      <c r="XX754" s="558"/>
      <c r="XY754" s="558"/>
      <c r="XZ754" s="558"/>
      <c r="YA754" s="558"/>
      <c r="YB754" s="558"/>
      <c r="YC754" s="558"/>
      <c r="YD754" s="558"/>
      <c r="YE754" s="558"/>
      <c r="YF754" s="558"/>
      <c r="YG754" s="558"/>
      <c r="YH754" s="558"/>
      <c r="YI754" s="558"/>
      <c r="YJ754" s="558"/>
      <c r="YK754" s="558"/>
      <c r="YL754" s="558"/>
      <c r="YM754" s="558"/>
      <c r="YN754" s="558"/>
      <c r="YO754" s="558"/>
      <c r="YP754" s="558"/>
      <c r="YQ754" s="558"/>
      <c r="YR754" s="558"/>
      <c r="YS754" s="558"/>
      <c r="YT754" s="558"/>
      <c r="YU754" s="558"/>
      <c r="YV754" s="558"/>
      <c r="YW754" s="558"/>
      <c r="YX754" s="558"/>
      <c r="YY754" s="558"/>
      <c r="YZ754" s="558"/>
      <c r="ZA754" s="558"/>
      <c r="ZB754" s="558"/>
      <c r="ZC754" s="558"/>
      <c r="ZD754" s="558"/>
      <c r="ZE754" s="558"/>
      <c r="ZF754" s="558"/>
      <c r="ZG754" s="558"/>
      <c r="ZH754" s="558"/>
      <c r="ZI754" s="558"/>
      <c r="ZJ754" s="558"/>
      <c r="ZK754" s="558"/>
      <c r="ZL754" s="558"/>
      <c r="ZM754" s="558"/>
      <c r="ZN754" s="558"/>
      <c r="ZO754" s="558"/>
      <c r="ZP754" s="558"/>
      <c r="ZQ754" s="558"/>
      <c r="ZR754" s="558"/>
      <c r="ZS754" s="558"/>
      <c r="ZT754" s="558"/>
      <c r="ZU754" s="558"/>
      <c r="ZV754" s="558"/>
      <c r="ZW754" s="558"/>
      <c r="ZX754" s="558"/>
      <c r="ZY754" s="558"/>
      <c r="ZZ754" s="558"/>
      <c r="AAA754" s="558"/>
      <c r="AAB754" s="558"/>
      <c r="AAC754" s="558"/>
      <c r="AAD754" s="558"/>
      <c r="AAE754" s="558"/>
      <c r="AAF754" s="558"/>
      <c r="AAG754" s="558"/>
      <c r="AAH754" s="558"/>
      <c r="AAI754" s="558"/>
      <c r="AAJ754" s="558"/>
      <c r="AAK754" s="558"/>
      <c r="AAL754" s="558"/>
      <c r="AAM754" s="558"/>
      <c r="AAN754" s="558"/>
      <c r="AAO754" s="558"/>
      <c r="AAP754" s="558"/>
      <c r="AAQ754" s="558"/>
      <c r="AAR754" s="558"/>
      <c r="AAS754" s="558"/>
      <c r="AAT754" s="558"/>
      <c r="AAU754" s="558"/>
      <c r="AAV754" s="558"/>
      <c r="AAW754" s="558"/>
      <c r="AAX754" s="558"/>
      <c r="AAY754" s="558"/>
      <c r="AAZ754" s="558"/>
      <c r="ABA754" s="558"/>
      <c r="ABB754" s="558"/>
      <c r="ABC754" s="558"/>
      <c r="ABD754" s="558"/>
      <c r="ABE754" s="558"/>
      <c r="ABF754" s="558"/>
      <c r="ABG754" s="558"/>
      <c r="ABH754" s="558"/>
      <c r="ABI754" s="558"/>
      <c r="ABJ754" s="558"/>
      <c r="ABK754" s="558"/>
      <c r="ABL754" s="558"/>
      <c r="ABM754" s="558"/>
      <c r="ABN754" s="558"/>
      <c r="ABO754" s="558"/>
      <c r="ABP754" s="558"/>
      <c r="ABQ754" s="558"/>
      <c r="ABR754" s="558"/>
      <c r="ABS754" s="558"/>
      <c r="ABT754" s="558"/>
      <c r="ABU754" s="558"/>
      <c r="ABV754" s="558"/>
      <c r="ABW754" s="558"/>
      <c r="ABX754" s="558"/>
      <c r="ABY754" s="558"/>
      <c r="ABZ754" s="558"/>
      <c r="ACA754" s="558"/>
      <c r="ACB754" s="558"/>
      <c r="ACC754" s="558"/>
      <c r="ACD754" s="558"/>
      <c r="ACE754" s="558"/>
      <c r="ACF754" s="558"/>
      <c r="ACG754" s="558"/>
      <c r="ACH754" s="558"/>
      <c r="ACI754" s="558"/>
      <c r="ACJ754" s="558"/>
      <c r="ACK754" s="558"/>
      <c r="ACL754" s="558"/>
      <c r="ACM754" s="558"/>
      <c r="ACN754" s="558"/>
      <c r="ACO754" s="558"/>
      <c r="ACP754" s="558"/>
      <c r="ACQ754" s="558"/>
      <c r="ACR754" s="558"/>
      <c r="ACS754" s="558"/>
      <c r="ACT754" s="558"/>
      <c r="ACU754" s="558"/>
      <c r="ACV754" s="558"/>
      <c r="ACW754" s="558"/>
      <c r="ACX754" s="558"/>
      <c r="ACY754" s="558"/>
      <c r="ACZ754" s="558"/>
      <c r="ADA754" s="558"/>
      <c r="ADB754" s="558"/>
      <c r="ADC754" s="558"/>
      <c r="ADD754" s="558"/>
      <c r="ADE754" s="558"/>
      <c r="ADF754" s="558"/>
      <c r="ADG754" s="558"/>
      <c r="ADH754" s="558"/>
      <c r="ADI754" s="558"/>
      <c r="ADJ754" s="558"/>
      <c r="ADK754" s="558"/>
      <c r="ADL754" s="558"/>
      <c r="ADM754" s="558"/>
      <c r="ADN754" s="558"/>
      <c r="ADO754" s="558"/>
      <c r="ADP754" s="558"/>
      <c r="ADQ754" s="558"/>
      <c r="ADR754" s="558"/>
      <c r="ADS754" s="558"/>
      <c r="ADT754" s="558"/>
      <c r="ADU754" s="558"/>
      <c r="ADV754" s="558"/>
      <c r="ADW754" s="558"/>
      <c r="ADX754" s="558"/>
      <c r="ADY754" s="558"/>
      <c r="ADZ754" s="558"/>
      <c r="AEA754" s="558"/>
      <c r="AEB754" s="558"/>
      <c r="AEC754" s="558"/>
      <c r="AED754" s="558"/>
      <c r="AEE754" s="558"/>
      <c r="AEF754" s="558"/>
      <c r="AEG754" s="558"/>
      <c r="AEH754" s="558"/>
      <c r="AEI754" s="558"/>
      <c r="AEJ754" s="558"/>
      <c r="AEK754" s="558"/>
      <c r="AEL754" s="558"/>
      <c r="AEM754" s="558"/>
      <c r="AEN754" s="558"/>
      <c r="AEO754" s="558"/>
      <c r="AEP754" s="558"/>
      <c r="AEQ754" s="558"/>
      <c r="AER754" s="558"/>
      <c r="AES754" s="558"/>
      <c r="AET754" s="558"/>
      <c r="AEU754" s="558"/>
      <c r="AEV754" s="558"/>
      <c r="AEW754" s="558"/>
      <c r="AEX754" s="558"/>
      <c r="AEY754" s="558"/>
      <c r="AEZ754" s="558"/>
      <c r="AFA754" s="558"/>
      <c r="AFB754" s="558"/>
      <c r="AFC754" s="558"/>
      <c r="AFD754" s="558"/>
      <c r="AFE754" s="558"/>
      <c r="AFF754" s="558"/>
      <c r="AFG754" s="558"/>
      <c r="AFH754" s="558"/>
      <c r="AFI754" s="558"/>
      <c r="AFJ754" s="558"/>
      <c r="AFK754" s="558"/>
      <c r="AFL754" s="558"/>
      <c r="AFM754" s="558"/>
      <c r="AFN754" s="558"/>
      <c r="AFO754" s="558"/>
      <c r="AFP754" s="558"/>
      <c r="AFQ754" s="558"/>
      <c r="AFR754" s="558"/>
      <c r="AFS754" s="558"/>
      <c r="AFT754" s="558"/>
      <c r="AFU754" s="558"/>
      <c r="AFV754" s="558"/>
      <c r="AFW754" s="558"/>
      <c r="AFX754" s="558"/>
      <c r="AFY754" s="558"/>
      <c r="AFZ754" s="558"/>
      <c r="AGA754" s="558"/>
      <c r="AGB754" s="558"/>
      <c r="AGC754" s="558"/>
      <c r="AGD754" s="558"/>
      <c r="AGE754" s="558"/>
      <c r="AGF754" s="558"/>
      <c r="AGG754" s="558"/>
      <c r="AGH754" s="558"/>
      <c r="AGI754" s="558"/>
      <c r="AGJ754" s="558"/>
      <c r="AGK754" s="558"/>
      <c r="AGL754" s="558"/>
      <c r="AGM754" s="558"/>
      <c r="AGN754" s="558"/>
      <c r="AGO754" s="558"/>
      <c r="AGP754" s="558"/>
      <c r="AGQ754" s="558"/>
      <c r="AGR754" s="558"/>
      <c r="AGS754" s="558"/>
      <c r="AGT754" s="558"/>
      <c r="AGU754" s="558"/>
      <c r="AGV754" s="558"/>
      <c r="AGW754" s="558"/>
      <c r="AGX754" s="558"/>
      <c r="AGY754" s="558"/>
      <c r="AGZ754" s="558"/>
      <c r="AHA754" s="558"/>
      <c r="AHB754" s="558"/>
      <c r="AHC754" s="558"/>
      <c r="AHD754" s="558"/>
      <c r="AHE754" s="558"/>
      <c r="AHF754" s="558"/>
      <c r="AHG754" s="558"/>
      <c r="AHH754" s="558"/>
      <c r="AHI754" s="558"/>
      <c r="AHJ754" s="558"/>
      <c r="AHK754" s="558"/>
      <c r="AHL754" s="558"/>
      <c r="AHM754" s="558"/>
      <c r="AHN754" s="558"/>
      <c r="AHO754" s="558"/>
      <c r="AHP754" s="558"/>
      <c r="AHQ754" s="558"/>
      <c r="AHR754" s="558"/>
      <c r="AHS754" s="558"/>
      <c r="AHT754" s="558"/>
      <c r="AHU754" s="558"/>
      <c r="AHV754" s="558"/>
      <c r="AHW754" s="558"/>
      <c r="AHX754" s="558"/>
      <c r="AHY754" s="558"/>
      <c r="AHZ754" s="558"/>
      <c r="AIA754" s="558"/>
      <c r="AIB754" s="558"/>
      <c r="AIC754" s="558"/>
      <c r="AID754" s="558"/>
      <c r="AIE754" s="558"/>
      <c r="AIF754" s="558"/>
      <c r="AIG754" s="558"/>
      <c r="AIH754" s="558"/>
      <c r="AII754" s="558"/>
      <c r="AIJ754" s="558"/>
      <c r="AIK754" s="558"/>
      <c r="AIL754" s="558"/>
      <c r="AIM754" s="558"/>
      <c r="AIN754" s="558"/>
      <c r="AIO754" s="558"/>
      <c r="AIP754" s="558"/>
      <c r="AIQ754" s="558"/>
      <c r="AIR754" s="558"/>
      <c r="AIS754" s="558"/>
      <c r="AIT754" s="558"/>
      <c r="AIU754" s="558"/>
      <c r="AIV754" s="558"/>
      <c r="AIW754" s="558"/>
      <c r="AIX754" s="558"/>
      <c r="AIY754" s="558"/>
      <c r="AIZ754" s="558"/>
      <c r="AJA754" s="558"/>
      <c r="AJB754" s="558"/>
      <c r="AJC754" s="558"/>
      <c r="AJD754" s="558"/>
      <c r="AJE754" s="558"/>
      <c r="AJF754" s="558"/>
      <c r="AJG754" s="558"/>
      <c r="AJH754" s="558"/>
      <c r="AJI754" s="558"/>
      <c r="AJJ754" s="558"/>
      <c r="AJK754" s="558"/>
      <c r="AJL754" s="558"/>
      <c r="AJM754" s="558"/>
      <c r="AJN754" s="558"/>
      <c r="AJO754" s="558"/>
      <c r="AJP754" s="558"/>
      <c r="AJQ754" s="558"/>
      <c r="AJR754" s="558"/>
      <c r="AJS754" s="558"/>
      <c r="AJT754" s="558"/>
      <c r="AJU754" s="558"/>
      <c r="AJV754" s="558"/>
      <c r="AJW754" s="558"/>
      <c r="AJX754" s="558"/>
      <c r="AJY754" s="558"/>
      <c r="AJZ754" s="558"/>
      <c r="AKA754" s="558"/>
      <c r="AKB754" s="558"/>
      <c r="AKC754" s="558"/>
      <c r="AKD754" s="558"/>
      <c r="AKE754" s="558"/>
      <c r="AKF754" s="558"/>
      <c r="AKG754" s="558"/>
      <c r="AKH754" s="558"/>
      <c r="AKI754" s="558"/>
      <c r="AKJ754" s="558"/>
      <c r="AKK754" s="558"/>
      <c r="AKL754" s="558"/>
      <c r="AKM754" s="558"/>
      <c r="AKN754" s="558"/>
      <c r="AKO754" s="558"/>
      <c r="AKP754" s="558"/>
      <c r="AKQ754" s="558"/>
      <c r="AKR754" s="558"/>
      <c r="AKS754" s="558"/>
      <c r="AKT754" s="558"/>
      <c r="AKU754" s="558"/>
      <c r="AKV754" s="558"/>
      <c r="AKW754" s="558"/>
      <c r="AKX754" s="558"/>
      <c r="AKY754" s="558"/>
      <c r="AKZ754" s="558"/>
      <c r="ALA754" s="558"/>
      <c r="ALB754" s="558"/>
      <c r="ALC754" s="558"/>
      <c r="ALD754" s="558"/>
      <c r="ALE754" s="558"/>
      <c r="ALF754" s="558"/>
      <c r="ALG754" s="558"/>
      <c r="ALH754" s="558"/>
      <c r="ALI754" s="558"/>
      <c r="ALJ754" s="558"/>
      <c r="ALK754" s="558"/>
      <c r="ALL754" s="558"/>
      <c r="ALM754" s="558"/>
      <c r="ALN754" s="558"/>
      <c r="ALO754" s="558"/>
      <c r="ALP754" s="558"/>
      <c r="ALQ754" s="558"/>
      <c r="ALR754" s="558"/>
      <c r="ALS754" s="558"/>
      <c r="ALT754" s="558"/>
      <c r="ALU754" s="558"/>
      <c r="ALV754" s="558"/>
      <c r="ALW754" s="558"/>
      <c r="ALX754" s="558"/>
      <c r="ALY754" s="558"/>
      <c r="ALZ754" s="558"/>
      <c r="AMA754" s="558"/>
      <c r="AMB754" s="558"/>
      <c r="AMC754" s="558"/>
      <c r="AMD754" s="558"/>
      <c r="AME754" s="558"/>
      <c r="AMF754" s="558"/>
      <c r="AMG754" s="558"/>
      <c r="AMH754" s="558"/>
      <c r="AMI754" s="558"/>
      <c r="AMJ754" s="558"/>
      <c r="AMK754" s="558"/>
    </row>
    <row r="755" spans="1:1025" s="418" customFormat="1">
      <c r="A755" s="606" t="s">
        <v>26</v>
      </c>
      <c r="B755" s="606"/>
      <c r="C755" s="606"/>
      <c r="D755" s="606"/>
      <c r="E755" s="606"/>
    </row>
    <row r="756" spans="1:1025">
      <c r="A756" s="551" t="s">
        <v>187</v>
      </c>
      <c r="B756" s="551" t="s">
        <v>187</v>
      </c>
      <c r="C756" s="551" t="s">
        <v>187</v>
      </c>
      <c r="D756" s="551" t="s">
        <v>187</v>
      </c>
      <c r="E756" s="551" t="s">
        <v>187</v>
      </c>
    </row>
    <row r="757" spans="1:1025">
      <c r="A757" s="423" t="s">
        <v>6</v>
      </c>
      <c r="B757" s="424" t="s">
        <v>1</v>
      </c>
      <c r="C757" s="423" t="s">
        <v>6</v>
      </c>
      <c r="D757" s="423">
        <f>SUM(D756:D756)</f>
        <v>0</v>
      </c>
      <c r="E757" s="423" t="s">
        <v>6</v>
      </c>
    </row>
    <row r="758" spans="1:1025" s="418" customFormat="1">
      <c r="A758" s="606" t="s">
        <v>27</v>
      </c>
      <c r="B758" s="606"/>
      <c r="C758" s="606"/>
      <c r="D758" s="606"/>
      <c r="E758" s="606"/>
    </row>
    <row r="759" spans="1:1025">
      <c r="A759" s="551" t="s">
        <v>187</v>
      </c>
      <c r="B759" s="551" t="s">
        <v>187</v>
      </c>
      <c r="C759" s="551" t="s">
        <v>187</v>
      </c>
      <c r="D759" s="551" t="s">
        <v>187</v>
      </c>
      <c r="E759" s="551" t="s">
        <v>187</v>
      </c>
    </row>
    <row r="760" spans="1:1025">
      <c r="A760" s="423" t="s">
        <v>6</v>
      </c>
      <c r="B760" s="424" t="s">
        <v>1</v>
      </c>
      <c r="C760" s="423" t="s">
        <v>6</v>
      </c>
      <c r="D760" s="423">
        <f>SUM(D759:D759)</f>
        <v>0</v>
      </c>
      <c r="E760" s="423" t="s">
        <v>6</v>
      </c>
    </row>
    <row r="761" spans="1:1025" s="418" customFormat="1">
      <c r="A761" s="606" t="s">
        <v>343</v>
      </c>
      <c r="B761" s="606"/>
      <c r="C761" s="606"/>
      <c r="D761" s="606"/>
      <c r="E761" s="606"/>
    </row>
    <row r="762" spans="1:1025">
      <c r="A762" s="551" t="s">
        <v>187</v>
      </c>
      <c r="B762" s="551" t="s">
        <v>187</v>
      </c>
      <c r="C762" s="551" t="s">
        <v>187</v>
      </c>
      <c r="D762" s="551" t="s">
        <v>187</v>
      </c>
      <c r="E762" s="551" t="s">
        <v>187</v>
      </c>
    </row>
    <row r="763" spans="1:1025">
      <c r="A763" s="423" t="s">
        <v>6</v>
      </c>
      <c r="B763" s="424" t="s">
        <v>1</v>
      </c>
      <c r="C763" s="423" t="s">
        <v>6</v>
      </c>
      <c r="D763" s="423">
        <f>SUM(D762:D762)</f>
        <v>0</v>
      </c>
      <c r="E763" s="423" t="s">
        <v>6</v>
      </c>
    </row>
    <row r="764" spans="1:1025" s="418" customFormat="1">
      <c r="A764" s="606" t="s">
        <v>375</v>
      </c>
      <c r="B764" s="606"/>
      <c r="C764" s="606"/>
      <c r="D764" s="606"/>
      <c r="E764" s="606"/>
    </row>
    <row r="765" spans="1:1025" s="418" customFormat="1">
      <c r="A765" s="420" t="s">
        <v>1031</v>
      </c>
      <c r="B765" s="420" t="s">
        <v>3089</v>
      </c>
      <c r="C765" s="523">
        <v>8</v>
      </c>
      <c r="D765" s="422">
        <v>158.4</v>
      </c>
      <c r="E765" s="566" t="s">
        <v>1032</v>
      </c>
    </row>
    <row r="766" spans="1:1025" s="418" customFormat="1">
      <c r="A766" s="420" t="s">
        <v>1031</v>
      </c>
      <c r="B766" s="420" t="s">
        <v>1033</v>
      </c>
      <c r="C766" s="523">
        <v>1</v>
      </c>
      <c r="D766" s="422">
        <v>16.100000000000001</v>
      </c>
      <c r="E766" s="566" t="s">
        <v>1032</v>
      </c>
    </row>
    <row r="767" spans="1:1025">
      <c r="A767" s="567" t="s">
        <v>1031</v>
      </c>
      <c r="B767" s="567" t="s">
        <v>1034</v>
      </c>
      <c r="C767" s="503">
        <v>1</v>
      </c>
      <c r="D767" s="422">
        <v>10</v>
      </c>
      <c r="E767" s="566" t="s">
        <v>1032</v>
      </c>
    </row>
    <row r="768" spans="1:1025">
      <c r="A768" s="423" t="s">
        <v>6</v>
      </c>
      <c r="B768" s="424" t="s">
        <v>1</v>
      </c>
      <c r="C768" s="423" t="s">
        <v>6</v>
      </c>
      <c r="D768" s="423">
        <f>SUM(D765:D767)</f>
        <v>184.5</v>
      </c>
      <c r="E768" s="423" t="s">
        <v>6</v>
      </c>
    </row>
    <row r="769" spans="1:5" s="418" customFormat="1">
      <c r="A769" s="606" t="s">
        <v>28</v>
      </c>
      <c r="B769" s="606"/>
      <c r="C769" s="606"/>
      <c r="D769" s="606"/>
      <c r="E769" s="606"/>
    </row>
    <row r="770" spans="1:5">
      <c r="A770" s="551" t="s">
        <v>187</v>
      </c>
      <c r="B770" s="551" t="s">
        <v>187</v>
      </c>
      <c r="C770" s="551" t="s">
        <v>187</v>
      </c>
      <c r="D770" s="551" t="s">
        <v>187</v>
      </c>
      <c r="E770" s="551" t="s">
        <v>187</v>
      </c>
    </row>
    <row r="771" spans="1:5">
      <c r="A771" s="423" t="s">
        <v>6</v>
      </c>
      <c r="B771" s="424" t="s">
        <v>1</v>
      </c>
      <c r="C771" s="423" t="s">
        <v>6</v>
      </c>
      <c r="D771" s="423">
        <f>SUM(D770:D770)</f>
        <v>0</v>
      </c>
      <c r="E771" s="423" t="s">
        <v>6</v>
      </c>
    </row>
    <row r="772" spans="1:5" s="418" customFormat="1">
      <c r="A772" s="606" t="s">
        <v>29</v>
      </c>
      <c r="B772" s="606"/>
      <c r="C772" s="606"/>
      <c r="D772" s="606"/>
      <c r="E772" s="606"/>
    </row>
    <row r="773" spans="1:5" s="569" customFormat="1" ht="47.25">
      <c r="A773" s="601" t="s">
        <v>411</v>
      </c>
      <c r="B773" s="601" t="s">
        <v>412</v>
      </c>
      <c r="C773" s="601" t="s">
        <v>1917</v>
      </c>
      <c r="D773" s="568">
        <v>49.085000000000001</v>
      </c>
      <c r="E773" s="409" t="s">
        <v>1918</v>
      </c>
    </row>
    <row r="774" spans="1:5" s="569" customFormat="1" ht="47.25">
      <c r="A774" s="602"/>
      <c r="B774" s="602"/>
      <c r="C774" s="602"/>
      <c r="D774" s="568">
        <v>0.91200000000000003</v>
      </c>
      <c r="E774" s="409" t="s">
        <v>442</v>
      </c>
    </row>
    <row r="775" spans="1:5" s="569" customFormat="1" ht="47.25">
      <c r="A775" s="601" t="s">
        <v>413</v>
      </c>
      <c r="B775" s="601" t="s">
        <v>414</v>
      </c>
      <c r="C775" s="601" t="s">
        <v>1917</v>
      </c>
      <c r="D775" s="568">
        <v>49.085000000000001</v>
      </c>
      <c r="E775" s="409" t="s">
        <v>1918</v>
      </c>
    </row>
    <row r="776" spans="1:5" s="569" customFormat="1" ht="47.25">
      <c r="A776" s="602"/>
      <c r="B776" s="602"/>
      <c r="C776" s="602"/>
      <c r="D776" s="568">
        <v>0.91200000000000003</v>
      </c>
      <c r="E776" s="409" t="s">
        <v>442</v>
      </c>
    </row>
    <row r="777" spans="1:5" s="569" customFormat="1" ht="31.5">
      <c r="A777" s="601" t="s">
        <v>406</v>
      </c>
      <c r="B777" s="601" t="s">
        <v>407</v>
      </c>
      <c r="C777" s="601" t="s">
        <v>1919</v>
      </c>
      <c r="D777" s="568">
        <v>48.911999999999999</v>
      </c>
      <c r="E777" s="409" t="s">
        <v>1920</v>
      </c>
    </row>
    <row r="778" spans="1:5" s="569" customFormat="1" ht="47.25">
      <c r="A778" s="602"/>
      <c r="B778" s="602"/>
      <c r="C778" s="602"/>
      <c r="D778" s="568">
        <v>0.95199999999999996</v>
      </c>
      <c r="E778" s="409" t="s">
        <v>442</v>
      </c>
    </row>
    <row r="779" spans="1:5" s="569" customFormat="1" ht="31.5">
      <c r="A779" s="601" t="s">
        <v>409</v>
      </c>
      <c r="B779" s="601" t="s">
        <v>410</v>
      </c>
      <c r="C779" s="601" t="s">
        <v>1919</v>
      </c>
      <c r="D779" s="568">
        <v>48.912999999999997</v>
      </c>
      <c r="E779" s="409" t="s">
        <v>1920</v>
      </c>
    </row>
    <row r="780" spans="1:5" s="569" customFormat="1" ht="47.25">
      <c r="A780" s="602"/>
      <c r="B780" s="602"/>
      <c r="C780" s="602"/>
      <c r="D780" s="568">
        <v>0.95099999999999996</v>
      </c>
      <c r="E780" s="409" t="s">
        <v>442</v>
      </c>
    </row>
    <row r="781" spans="1:5" s="569" customFormat="1" ht="31.5">
      <c r="A781" s="601" t="s">
        <v>416</v>
      </c>
      <c r="B781" s="601" t="s">
        <v>417</v>
      </c>
      <c r="C781" s="601" t="s">
        <v>1921</v>
      </c>
      <c r="D781" s="568">
        <v>29.456</v>
      </c>
      <c r="E781" s="409" t="s">
        <v>1922</v>
      </c>
    </row>
    <row r="782" spans="1:5" s="569" customFormat="1" ht="47.25">
      <c r="A782" s="602"/>
      <c r="B782" s="602"/>
      <c r="C782" s="602"/>
      <c r="D782" s="568">
        <v>0.54200000000000004</v>
      </c>
      <c r="E782" s="409" t="s">
        <v>442</v>
      </c>
    </row>
    <row r="783" spans="1:5" s="569" customFormat="1" ht="31.5">
      <c r="A783" s="601" t="s">
        <v>418</v>
      </c>
      <c r="B783" s="601" t="s">
        <v>419</v>
      </c>
      <c r="C783" s="601" t="s">
        <v>1921</v>
      </c>
      <c r="D783" s="568">
        <v>49.082999999999998</v>
      </c>
      <c r="E783" s="409" t="s">
        <v>1922</v>
      </c>
    </row>
    <row r="784" spans="1:5" s="569" customFormat="1" ht="47.25">
      <c r="A784" s="602"/>
      <c r="B784" s="602"/>
      <c r="C784" s="602"/>
      <c r="D784" s="568">
        <v>0.91400000000000003</v>
      </c>
      <c r="E784" s="409" t="s">
        <v>442</v>
      </c>
    </row>
    <row r="785" spans="1:5" s="569" customFormat="1" ht="31.5">
      <c r="A785" s="601" t="s">
        <v>421</v>
      </c>
      <c r="B785" s="601" t="s">
        <v>422</v>
      </c>
      <c r="C785" s="601" t="s">
        <v>1921</v>
      </c>
      <c r="D785" s="568">
        <v>19.637</v>
      </c>
      <c r="E785" s="409" t="s">
        <v>1922</v>
      </c>
    </row>
    <row r="786" spans="1:5" s="569" customFormat="1" ht="47.25">
      <c r="A786" s="602"/>
      <c r="B786" s="602"/>
      <c r="C786" s="602"/>
      <c r="D786" s="568">
        <v>0.36199999999999999</v>
      </c>
      <c r="E786" s="409" t="s">
        <v>442</v>
      </c>
    </row>
    <row r="787" spans="1:5" s="569" customFormat="1" ht="31.5">
      <c r="A787" s="601" t="s">
        <v>423</v>
      </c>
      <c r="B787" s="601" t="s">
        <v>424</v>
      </c>
      <c r="C787" s="601" t="s">
        <v>1921</v>
      </c>
      <c r="D787" s="568">
        <v>57.488999999999997</v>
      </c>
      <c r="E787" s="409" t="s">
        <v>1922</v>
      </c>
    </row>
    <row r="788" spans="1:5" s="569" customFormat="1" ht="47.25">
      <c r="A788" s="602"/>
      <c r="B788" s="602"/>
      <c r="C788" s="602"/>
      <c r="D788" s="568">
        <v>1.069</v>
      </c>
      <c r="E788" s="409" t="s">
        <v>442</v>
      </c>
    </row>
    <row r="789" spans="1:5" s="569" customFormat="1" ht="31.5">
      <c r="A789" s="601" t="s">
        <v>425</v>
      </c>
      <c r="B789" s="601" t="s">
        <v>426</v>
      </c>
      <c r="C789" s="601" t="s">
        <v>1921</v>
      </c>
      <c r="D789" s="568">
        <v>64.141000000000005</v>
      </c>
      <c r="E789" s="409" t="s">
        <v>1922</v>
      </c>
    </row>
    <row r="790" spans="1:5" s="569" customFormat="1" ht="47.25">
      <c r="A790" s="602"/>
      <c r="B790" s="602"/>
      <c r="C790" s="602"/>
      <c r="D790" s="568">
        <v>1.1950000000000001</v>
      </c>
      <c r="E790" s="409" t="s">
        <v>442</v>
      </c>
    </row>
    <row r="791" spans="1:5" s="569" customFormat="1" ht="31.5">
      <c r="A791" s="601" t="s">
        <v>1923</v>
      </c>
      <c r="B791" s="601" t="s">
        <v>415</v>
      </c>
      <c r="C791" s="601" t="s">
        <v>1921</v>
      </c>
      <c r="D791" s="568">
        <v>67.076999999999998</v>
      </c>
      <c r="E791" s="409" t="s">
        <v>1920</v>
      </c>
    </row>
    <row r="792" spans="1:5" s="569" customFormat="1" ht="47.25">
      <c r="A792" s="602"/>
      <c r="B792" s="602"/>
      <c r="C792" s="602"/>
      <c r="D792" s="568">
        <v>1.3080000000000001</v>
      </c>
      <c r="E792" s="409" t="s">
        <v>442</v>
      </c>
    </row>
    <row r="793" spans="1:5" s="569" customFormat="1" ht="31.5">
      <c r="A793" s="601" t="s">
        <v>1924</v>
      </c>
      <c r="B793" s="601" t="s">
        <v>1925</v>
      </c>
      <c r="C793" s="601" t="s">
        <v>1921</v>
      </c>
      <c r="D793" s="568">
        <v>7.8630000000000004</v>
      </c>
      <c r="E793" s="409" t="s">
        <v>1922</v>
      </c>
    </row>
    <row r="794" spans="1:5" s="569" customFormat="1" ht="47.25">
      <c r="A794" s="602"/>
      <c r="B794" s="602"/>
      <c r="C794" s="602"/>
      <c r="D794" s="568">
        <v>0.13700000000000001</v>
      </c>
      <c r="E794" s="409" t="s">
        <v>442</v>
      </c>
    </row>
    <row r="795" spans="1:5" s="569" customFormat="1">
      <c r="A795" s="413"/>
      <c r="B795" s="570" t="s">
        <v>1</v>
      </c>
      <c r="C795" s="571"/>
      <c r="D795" s="572">
        <f>SUM(D773:D794)</f>
        <v>499.995</v>
      </c>
      <c r="E795" s="409"/>
    </row>
    <row r="796" spans="1:5" s="569" customFormat="1" ht="78.75">
      <c r="A796" s="409" t="s">
        <v>1926</v>
      </c>
      <c r="B796" s="409" t="s">
        <v>427</v>
      </c>
      <c r="C796" s="409" t="s">
        <v>1927</v>
      </c>
      <c r="D796" s="573">
        <v>652.82399999999996</v>
      </c>
      <c r="E796" s="409" t="s">
        <v>428</v>
      </c>
    </row>
    <row r="797" spans="1:5" s="569" customFormat="1" ht="78.75">
      <c r="A797" s="409" t="s">
        <v>1928</v>
      </c>
      <c r="B797" s="409" t="s">
        <v>429</v>
      </c>
      <c r="C797" s="409" t="s">
        <v>1929</v>
      </c>
      <c r="D797" s="573">
        <v>312.00900000000001</v>
      </c>
      <c r="E797" s="409" t="s">
        <v>428</v>
      </c>
    </row>
    <row r="798" spans="1:5" s="569" customFormat="1" ht="78.75">
      <c r="A798" s="409" t="s">
        <v>1930</v>
      </c>
      <c r="B798" s="409" t="s">
        <v>430</v>
      </c>
      <c r="C798" s="409" t="s">
        <v>1931</v>
      </c>
      <c r="D798" s="568">
        <v>712.84699999999998</v>
      </c>
      <c r="E798" s="409" t="s">
        <v>428</v>
      </c>
    </row>
    <row r="799" spans="1:5" s="569" customFormat="1" ht="78.75">
      <c r="A799" s="409" t="s">
        <v>1932</v>
      </c>
      <c r="B799" s="409" t="s">
        <v>1933</v>
      </c>
      <c r="C799" s="409" t="s">
        <v>1927</v>
      </c>
      <c r="D799" s="568">
        <v>201.375</v>
      </c>
      <c r="E799" s="409" t="s">
        <v>428</v>
      </c>
    </row>
    <row r="800" spans="1:5" s="569" customFormat="1" ht="78.75">
      <c r="A800" s="409" t="s">
        <v>1934</v>
      </c>
      <c r="B800" s="409" t="s">
        <v>1935</v>
      </c>
      <c r="C800" s="409" t="s">
        <v>1929</v>
      </c>
      <c r="D800" s="568">
        <v>225.90700000000001</v>
      </c>
      <c r="E800" s="409" t="s">
        <v>428</v>
      </c>
    </row>
    <row r="801" spans="1:5" s="569" customFormat="1" ht="78.75">
      <c r="A801" s="409" t="s">
        <v>1936</v>
      </c>
      <c r="B801" s="409" t="s">
        <v>1937</v>
      </c>
      <c r="C801" s="409" t="s">
        <v>1927</v>
      </c>
      <c r="D801" s="568">
        <v>467.81799999999998</v>
      </c>
      <c r="E801" s="409" t="s">
        <v>428</v>
      </c>
    </row>
    <row r="802" spans="1:5" s="569" customFormat="1" ht="78.75">
      <c r="A802" s="409" t="s">
        <v>1938</v>
      </c>
      <c r="B802" s="409" t="s">
        <v>1939</v>
      </c>
      <c r="C802" s="409" t="s">
        <v>1927</v>
      </c>
      <c r="D802" s="568">
        <v>132.291</v>
      </c>
      <c r="E802" s="409" t="s">
        <v>428</v>
      </c>
    </row>
    <row r="803" spans="1:5" s="569" customFormat="1" ht="78.75">
      <c r="A803" s="409" t="s">
        <v>1940</v>
      </c>
      <c r="B803" s="409" t="s">
        <v>1941</v>
      </c>
      <c r="C803" s="409" t="s">
        <v>1929</v>
      </c>
      <c r="D803" s="568">
        <v>240.81200000000001</v>
      </c>
      <c r="E803" s="409" t="s">
        <v>428</v>
      </c>
    </row>
    <row r="804" spans="1:5" s="569" customFormat="1" ht="78.75">
      <c r="A804" s="409" t="s">
        <v>1942</v>
      </c>
      <c r="B804" s="409" t="s">
        <v>1943</v>
      </c>
      <c r="C804" s="409" t="s">
        <v>1927</v>
      </c>
      <c r="D804" s="568">
        <v>177.99299999999999</v>
      </c>
      <c r="E804" s="409" t="s">
        <v>428</v>
      </c>
    </row>
    <row r="805" spans="1:5" s="569" customFormat="1" ht="78.75">
      <c r="A805" s="409" t="s">
        <v>1944</v>
      </c>
      <c r="B805" s="409" t="s">
        <v>1945</v>
      </c>
      <c r="C805" s="409" t="s">
        <v>1927</v>
      </c>
      <c r="D805" s="568">
        <v>251.84299999999999</v>
      </c>
      <c r="E805" s="409" t="s">
        <v>428</v>
      </c>
    </row>
    <row r="806" spans="1:5" s="569" customFormat="1" ht="78.75">
      <c r="A806" s="409" t="s">
        <v>1946</v>
      </c>
      <c r="B806" s="409" t="s">
        <v>1947</v>
      </c>
      <c r="C806" s="409" t="s">
        <v>1927</v>
      </c>
      <c r="D806" s="568">
        <v>494.75900000000001</v>
      </c>
      <c r="E806" s="409" t="s">
        <v>428</v>
      </c>
    </row>
    <row r="807" spans="1:5" s="569" customFormat="1" ht="63">
      <c r="A807" s="409" t="s">
        <v>1948</v>
      </c>
      <c r="B807" s="409" t="s">
        <v>1949</v>
      </c>
      <c r="C807" s="409" t="s">
        <v>1950</v>
      </c>
      <c r="D807" s="568">
        <v>59.850999999999999</v>
      </c>
      <c r="E807" s="409" t="s">
        <v>446</v>
      </c>
    </row>
    <row r="808" spans="1:5" s="569" customFormat="1">
      <c r="A808" s="413"/>
      <c r="B808" s="412" t="s">
        <v>1</v>
      </c>
      <c r="C808" s="571"/>
      <c r="D808" s="572">
        <f>SUM(D796:D807)</f>
        <v>3930.3289999999997</v>
      </c>
      <c r="E808" s="409"/>
    </row>
    <row r="809" spans="1:5" s="569" customFormat="1" ht="31.5">
      <c r="A809" s="601" t="s">
        <v>1951</v>
      </c>
      <c r="B809" s="601" t="s">
        <v>431</v>
      </c>
      <c r="C809" s="601" t="s">
        <v>1952</v>
      </c>
      <c r="D809" s="568">
        <v>100.36499999999999</v>
      </c>
      <c r="E809" s="409" t="s">
        <v>1953</v>
      </c>
    </row>
    <row r="810" spans="1:5" s="569" customFormat="1" ht="47.25">
      <c r="A810" s="602"/>
      <c r="B810" s="602"/>
      <c r="C810" s="602"/>
      <c r="D810" s="568">
        <v>1.829</v>
      </c>
      <c r="E810" s="409" t="s">
        <v>442</v>
      </c>
    </row>
    <row r="811" spans="1:5" s="569" customFormat="1" ht="31.5">
      <c r="A811" s="601" t="s">
        <v>436</v>
      </c>
      <c r="B811" s="601" t="s">
        <v>437</v>
      </c>
      <c r="C811" s="601" t="s">
        <v>1954</v>
      </c>
      <c r="D811" s="568">
        <v>84.094999999999999</v>
      </c>
      <c r="E811" s="409" t="s">
        <v>428</v>
      </c>
    </row>
    <row r="812" spans="1:5" s="569" customFormat="1" ht="31.5">
      <c r="A812" s="602"/>
      <c r="B812" s="602"/>
      <c r="C812" s="602"/>
      <c r="D812" s="568">
        <v>1.2829999999999999</v>
      </c>
      <c r="E812" s="409" t="s">
        <v>1955</v>
      </c>
    </row>
    <row r="813" spans="1:5" s="569" customFormat="1" ht="31.5">
      <c r="A813" s="601" t="s">
        <v>1956</v>
      </c>
      <c r="B813" s="601" t="s">
        <v>439</v>
      </c>
      <c r="C813" s="601" t="s">
        <v>1954</v>
      </c>
      <c r="D813" s="568">
        <v>165.72200000000001</v>
      </c>
      <c r="E813" s="409" t="s">
        <v>428</v>
      </c>
    </row>
    <row r="814" spans="1:5" s="569" customFormat="1" ht="31.5">
      <c r="A814" s="602"/>
      <c r="B814" s="602"/>
      <c r="C814" s="602"/>
      <c r="D814" s="568">
        <v>2.536</v>
      </c>
      <c r="E814" s="409" t="s">
        <v>1955</v>
      </c>
    </row>
    <row r="815" spans="1:5" s="569" customFormat="1" ht="31.5">
      <c r="A815" s="601" t="s">
        <v>432</v>
      </c>
      <c r="B815" s="601" t="s">
        <v>433</v>
      </c>
      <c r="C815" s="601" t="s">
        <v>1957</v>
      </c>
      <c r="D815" s="568">
        <v>102.133</v>
      </c>
      <c r="E815" s="409" t="s">
        <v>1953</v>
      </c>
    </row>
    <row r="816" spans="1:5" s="569" customFormat="1" ht="47.25">
      <c r="A816" s="602"/>
      <c r="B816" s="602"/>
      <c r="C816" s="602"/>
      <c r="D816" s="568">
        <v>1.845</v>
      </c>
      <c r="E816" s="409" t="s">
        <v>442</v>
      </c>
    </row>
    <row r="817" spans="1:5" s="569" customFormat="1" ht="31.5">
      <c r="A817" s="601" t="s">
        <v>434</v>
      </c>
      <c r="B817" s="601" t="s">
        <v>435</v>
      </c>
      <c r="C817" s="601" t="s">
        <v>1957</v>
      </c>
      <c r="D817" s="568">
        <v>176.26900000000001</v>
      </c>
      <c r="E817" s="409" t="s">
        <v>1953</v>
      </c>
    </row>
    <row r="818" spans="1:5" s="569" customFormat="1" ht="47.25">
      <c r="A818" s="602"/>
      <c r="B818" s="602"/>
      <c r="C818" s="602"/>
      <c r="D818" s="568">
        <v>3.1779999999999999</v>
      </c>
      <c r="E818" s="409" t="s">
        <v>442</v>
      </c>
    </row>
    <row r="819" spans="1:5" s="569" customFormat="1" ht="31.5">
      <c r="A819" s="601" t="s">
        <v>1958</v>
      </c>
      <c r="B819" s="601" t="s">
        <v>440</v>
      </c>
      <c r="C819" s="601" t="s">
        <v>1959</v>
      </c>
      <c r="D819" s="568">
        <v>132.44</v>
      </c>
      <c r="E819" s="409" t="s">
        <v>441</v>
      </c>
    </row>
    <row r="820" spans="1:5" s="569" customFormat="1" ht="47.25">
      <c r="A820" s="602"/>
      <c r="B820" s="602"/>
      <c r="C820" s="602"/>
      <c r="D820" s="568">
        <v>2.1469999999999998</v>
      </c>
      <c r="E820" s="409" t="s">
        <v>442</v>
      </c>
    </row>
    <row r="821" spans="1:5" s="569" customFormat="1" ht="31.5">
      <c r="A821" s="601" t="s">
        <v>1960</v>
      </c>
      <c r="B821" s="601" t="s">
        <v>443</v>
      </c>
      <c r="C821" s="601" t="s">
        <v>1959</v>
      </c>
      <c r="D821" s="568">
        <v>100.46299999999999</v>
      </c>
      <c r="E821" s="409" t="s">
        <v>441</v>
      </c>
    </row>
    <row r="822" spans="1:5" s="569" customFormat="1" ht="47.25">
      <c r="A822" s="602"/>
      <c r="B822" s="602"/>
      <c r="C822" s="602"/>
      <c r="D822" s="568">
        <v>1.633</v>
      </c>
      <c r="E822" s="409" t="s">
        <v>442</v>
      </c>
    </row>
    <row r="823" spans="1:5" s="569" customFormat="1" ht="31.5">
      <c r="A823" s="601" t="s">
        <v>1961</v>
      </c>
      <c r="B823" s="601" t="s">
        <v>444</v>
      </c>
      <c r="C823" s="601" t="s">
        <v>1959</v>
      </c>
      <c r="D823" s="568">
        <v>91.974999999999994</v>
      </c>
      <c r="E823" s="409" t="s">
        <v>441</v>
      </c>
    </row>
    <row r="824" spans="1:5" s="569" customFormat="1" ht="47.25">
      <c r="A824" s="602"/>
      <c r="B824" s="602"/>
      <c r="C824" s="602"/>
      <c r="D824" s="568">
        <v>1.488</v>
      </c>
      <c r="E824" s="409" t="s">
        <v>442</v>
      </c>
    </row>
    <row r="825" spans="1:5" s="569" customFormat="1" ht="31.5">
      <c r="A825" s="601" t="s">
        <v>1962</v>
      </c>
      <c r="B825" s="601" t="s">
        <v>445</v>
      </c>
      <c r="C825" s="601" t="s">
        <v>1963</v>
      </c>
      <c r="D825" s="568">
        <v>192.56700000000001</v>
      </c>
      <c r="E825" s="409" t="s">
        <v>428</v>
      </c>
    </row>
    <row r="826" spans="1:5" s="569" customFormat="1" ht="31.5">
      <c r="A826" s="602"/>
      <c r="B826" s="602"/>
      <c r="C826" s="602"/>
      <c r="D826" s="568">
        <v>2.9649999999999999</v>
      </c>
      <c r="E826" s="409" t="s">
        <v>446</v>
      </c>
    </row>
    <row r="827" spans="1:5" s="569" customFormat="1" ht="31.5">
      <c r="A827" s="601" t="s">
        <v>1964</v>
      </c>
      <c r="B827" s="601" t="s">
        <v>447</v>
      </c>
      <c r="C827" s="601" t="s">
        <v>1959</v>
      </c>
      <c r="D827" s="568">
        <v>194.27</v>
      </c>
      <c r="E827" s="409" t="s">
        <v>441</v>
      </c>
    </row>
    <row r="828" spans="1:5" s="569" customFormat="1" ht="47.25">
      <c r="A828" s="602"/>
      <c r="B828" s="602"/>
      <c r="C828" s="602"/>
      <c r="D828" s="568">
        <v>3.1360000000000001</v>
      </c>
      <c r="E828" s="409" t="s">
        <v>442</v>
      </c>
    </row>
    <row r="829" spans="1:5" s="569" customFormat="1" ht="31.5">
      <c r="A829" s="601" t="s">
        <v>1965</v>
      </c>
      <c r="B829" s="601" t="s">
        <v>448</v>
      </c>
      <c r="C829" s="601" t="s">
        <v>1954</v>
      </c>
      <c r="D829" s="568">
        <v>125.532</v>
      </c>
      <c r="E829" s="409" t="s">
        <v>428</v>
      </c>
    </row>
    <row r="830" spans="1:5" s="569" customFormat="1" ht="31.5">
      <c r="A830" s="602"/>
      <c r="B830" s="602"/>
      <c r="C830" s="602"/>
      <c r="D830" s="568">
        <v>1.9370000000000001</v>
      </c>
      <c r="E830" s="409" t="s">
        <v>446</v>
      </c>
    </row>
    <row r="831" spans="1:5" s="569" customFormat="1" ht="47.25">
      <c r="A831" s="574" t="s">
        <v>1966</v>
      </c>
      <c r="B831" s="574" t="s">
        <v>1967</v>
      </c>
      <c r="C831" s="574" t="s">
        <v>1959</v>
      </c>
      <c r="D831" s="568">
        <v>188.768</v>
      </c>
      <c r="E831" s="409" t="s">
        <v>1968</v>
      </c>
    </row>
    <row r="832" spans="1:5" s="569" customFormat="1" ht="47.25">
      <c r="A832" s="574" t="s">
        <v>1969</v>
      </c>
      <c r="B832" s="575" t="s">
        <v>1970</v>
      </c>
      <c r="C832" s="574" t="s">
        <v>1959</v>
      </c>
      <c r="D832" s="568">
        <v>196.376</v>
      </c>
      <c r="E832" s="409" t="s">
        <v>1971</v>
      </c>
    </row>
    <row r="833" spans="1:5" s="569" customFormat="1">
      <c r="A833" s="413"/>
      <c r="B833" s="576"/>
      <c r="C833" s="571"/>
      <c r="D833" s="572">
        <f>SUM(D809:D832)</f>
        <v>1874.9519999999998</v>
      </c>
      <c r="E833" s="409"/>
    </row>
    <row r="834" spans="1:5" s="569" customFormat="1" ht="47.25">
      <c r="A834" s="603" t="s">
        <v>449</v>
      </c>
      <c r="B834" s="603" t="s">
        <v>450</v>
      </c>
      <c r="C834" s="409" t="s">
        <v>1972</v>
      </c>
      <c r="D834" s="568">
        <v>78.709000000000003</v>
      </c>
      <c r="E834" s="409" t="s">
        <v>1920</v>
      </c>
    </row>
    <row r="835" spans="1:5" s="569" customFormat="1" ht="63">
      <c r="A835" s="604"/>
      <c r="B835" s="604"/>
      <c r="C835" s="409" t="s">
        <v>1973</v>
      </c>
      <c r="D835" s="568">
        <v>1.53</v>
      </c>
      <c r="E835" s="409" t="s">
        <v>442</v>
      </c>
    </row>
    <row r="836" spans="1:5" s="569" customFormat="1" ht="47.25">
      <c r="A836" s="603" t="s">
        <v>1974</v>
      </c>
      <c r="B836" s="603" t="s">
        <v>1975</v>
      </c>
      <c r="C836" s="409" t="s">
        <v>1972</v>
      </c>
      <c r="D836" s="568">
        <v>82.545000000000002</v>
      </c>
      <c r="E836" s="409" t="s">
        <v>1920</v>
      </c>
    </row>
    <row r="837" spans="1:5" s="569" customFormat="1" ht="63">
      <c r="A837" s="604"/>
      <c r="B837" s="604"/>
      <c r="C837" s="409" t="s">
        <v>1976</v>
      </c>
      <c r="D837" s="568">
        <v>1.6080000000000001</v>
      </c>
      <c r="E837" s="409" t="s">
        <v>442</v>
      </c>
    </row>
    <row r="838" spans="1:5" s="569" customFormat="1" ht="47.25">
      <c r="A838" s="409" t="s">
        <v>1977</v>
      </c>
      <c r="B838" s="409" t="s">
        <v>1978</v>
      </c>
      <c r="C838" s="409" t="s">
        <v>1979</v>
      </c>
      <c r="D838" s="568">
        <v>19.643000000000001</v>
      </c>
      <c r="E838" s="409" t="s">
        <v>1922</v>
      </c>
    </row>
    <row r="839" spans="1:5" s="569" customFormat="1" ht="63">
      <c r="A839" s="409" t="s">
        <v>1980</v>
      </c>
      <c r="B839" s="409" t="s">
        <v>1981</v>
      </c>
      <c r="C839" s="409" t="s">
        <v>1972</v>
      </c>
      <c r="D839" s="568">
        <v>77.460999999999999</v>
      </c>
      <c r="E839" s="409" t="s">
        <v>1920</v>
      </c>
    </row>
    <row r="840" spans="1:5" s="569" customFormat="1">
      <c r="A840" s="413"/>
      <c r="B840" s="412" t="s">
        <v>1</v>
      </c>
      <c r="C840" s="571"/>
      <c r="D840" s="572">
        <f>SUM(D834:D839)</f>
        <v>261.49599999999998</v>
      </c>
      <c r="E840" s="409"/>
    </row>
    <row r="841" spans="1:5" s="569" customFormat="1" ht="94.5">
      <c r="A841" s="409" t="s">
        <v>459</v>
      </c>
      <c r="B841" s="409" t="s">
        <v>460</v>
      </c>
      <c r="C841" s="409" t="s">
        <v>1982</v>
      </c>
      <c r="D841" s="568">
        <v>14.602</v>
      </c>
      <c r="E841" s="409" t="s">
        <v>1983</v>
      </c>
    </row>
    <row r="842" spans="1:5" s="569" customFormat="1" ht="78.75">
      <c r="A842" s="409" t="s">
        <v>461</v>
      </c>
      <c r="B842" s="409" t="s">
        <v>462</v>
      </c>
      <c r="C842" s="409" t="s">
        <v>463</v>
      </c>
      <c r="D842" s="568">
        <v>30.298999999999999</v>
      </c>
      <c r="E842" s="409" t="s">
        <v>1983</v>
      </c>
    </row>
    <row r="843" spans="1:5" s="569" customFormat="1" ht="94.5">
      <c r="A843" s="409" t="s">
        <v>1984</v>
      </c>
      <c r="B843" s="409" t="s">
        <v>1985</v>
      </c>
      <c r="C843" s="409" t="s">
        <v>463</v>
      </c>
      <c r="D843" s="568">
        <v>130.27799999999999</v>
      </c>
      <c r="E843" s="409" t="s">
        <v>1983</v>
      </c>
    </row>
    <row r="844" spans="1:5" s="569" customFormat="1" ht="63">
      <c r="A844" s="409" t="s">
        <v>1986</v>
      </c>
      <c r="B844" s="409" t="s">
        <v>1987</v>
      </c>
      <c r="C844" s="409" t="s">
        <v>463</v>
      </c>
      <c r="D844" s="568">
        <v>22.599</v>
      </c>
      <c r="E844" s="409" t="s">
        <v>1988</v>
      </c>
    </row>
    <row r="845" spans="1:5" s="569" customFormat="1" ht="47.25">
      <c r="A845" s="409" t="s">
        <v>1989</v>
      </c>
      <c r="B845" s="409" t="s">
        <v>1990</v>
      </c>
      <c r="C845" s="409" t="s">
        <v>463</v>
      </c>
      <c r="D845" s="568">
        <v>21</v>
      </c>
      <c r="E845" s="409" t="s">
        <v>1988</v>
      </c>
    </row>
    <row r="846" spans="1:5" s="569" customFormat="1" ht="78.75">
      <c r="A846" s="409" t="s">
        <v>1991</v>
      </c>
      <c r="B846" s="409" t="s">
        <v>1992</v>
      </c>
      <c r="C846" s="409" t="s">
        <v>463</v>
      </c>
      <c r="D846" s="568">
        <v>8.4459999999999997</v>
      </c>
      <c r="E846" s="409" t="s">
        <v>1983</v>
      </c>
    </row>
    <row r="847" spans="1:5" s="569" customFormat="1">
      <c r="A847" s="413"/>
      <c r="B847" s="409"/>
      <c r="C847" s="571"/>
      <c r="D847" s="572">
        <f>SUM(D841:D846)</f>
        <v>227.22399999999996</v>
      </c>
      <c r="E847" s="409"/>
    </row>
    <row r="848" spans="1:5" s="569" customFormat="1" ht="78.75">
      <c r="A848" s="409" t="s">
        <v>1993</v>
      </c>
      <c r="B848" s="409" t="s">
        <v>464</v>
      </c>
      <c r="C848" s="409" t="s">
        <v>1994</v>
      </c>
      <c r="D848" s="573">
        <v>59.631999999999998</v>
      </c>
      <c r="E848" s="409" t="s">
        <v>428</v>
      </c>
    </row>
    <row r="849" spans="1:5" s="569" customFormat="1" ht="78.75">
      <c r="A849" s="409" t="s">
        <v>1995</v>
      </c>
      <c r="B849" s="409" t="s">
        <v>465</v>
      </c>
      <c r="C849" s="409" t="s">
        <v>1994</v>
      </c>
      <c r="D849" s="573">
        <v>443.49900000000002</v>
      </c>
      <c r="E849" s="409" t="s">
        <v>428</v>
      </c>
    </row>
    <row r="850" spans="1:5" s="569" customFormat="1" ht="78.75">
      <c r="A850" s="409" t="s">
        <v>1996</v>
      </c>
      <c r="B850" s="409" t="s">
        <v>466</v>
      </c>
      <c r="C850" s="409" t="s">
        <v>1994</v>
      </c>
      <c r="D850" s="573">
        <v>244.61699999999999</v>
      </c>
      <c r="E850" s="409" t="s">
        <v>428</v>
      </c>
    </row>
    <row r="851" spans="1:5" s="569" customFormat="1" ht="78.75">
      <c r="A851" s="409" t="s">
        <v>1997</v>
      </c>
      <c r="B851" s="409" t="s">
        <v>467</v>
      </c>
      <c r="C851" s="409" t="s">
        <v>1994</v>
      </c>
      <c r="D851" s="573">
        <v>89.42</v>
      </c>
      <c r="E851" s="409" t="s">
        <v>428</v>
      </c>
    </row>
    <row r="852" spans="1:5" s="569" customFormat="1" ht="63">
      <c r="A852" s="409" t="s">
        <v>1998</v>
      </c>
      <c r="B852" s="409" t="s">
        <v>1999</v>
      </c>
      <c r="C852" s="409" t="s">
        <v>1994</v>
      </c>
      <c r="D852" s="573">
        <v>432.04500000000002</v>
      </c>
      <c r="E852" s="409" t="s">
        <v>428</v>
      </c>
    </row>
    <row r="853" spans="1:5" s="569" customFormat="1" ht="63">
      <c r="A853" s="409" t="s">
        <v>2000</v>
      </c>
      <c r="B853" s="409" t="s">
        <v>2001</v>
      </c>
      <c r="C853" s="409" t="s">
        <v>1994</v>
      </c>
      <c r="D853" s="573">
        <v>317.43299999999999</v>
      </c>
      <c r="E853" s="409" t="s">
        <v>428</v>
      </c>
    </row>
    <row r="854" spans="1:5" s="569" customFormat="1" ht="47.25">
      <c r="A854" s="409" t="s">
        <v>2002</v>
      </c>
      <c r="B854" s="409" t="s">
        <v>2003</v>
      </c>
      <c r="C854" s="409" t="s">
        <v>1994</v>
      </c>
      <c r="D854" s="573">
        <v>197.684</v>
      </c>
      <c r="E854" s="409" t="s">
        <v>428</v>
      </c>
    </row>
    <row r="855" spans="1:5" s="569" customFormat="1" ht="47.25">
      <c r="A855" s="409" t="s">
        <v>2004</v>
      </c>
      <c r="B855" s="409" t="s">
        <v>2005</v>
      </c>
      <c r="C855" s="409" t="s">
        <v>1994</v>
      </c>
      <c r="D855" s="573">
        <v>187.39599999999999</v>
      </c>
      <c r="E855" s="409" t="s">
        <v>428</v>
      </c>
    </row>
    <row r="856" spans="1:5" s="569" customFormat="1" ht="47.25">
      <c r="A856" s="409" t="s">
        <v>2006</v>
      </c>
      <c r="B856" s="409" t="s">
        <v>2007</v>
      </c>
      <c r="C856" s="409" t="s">
        <v>1994</v>
      </c>
      <c r="D856" s="568">
        <v>131.761</v>
      </c>
      <c r="E856" s="409" t="s">
        <v>428</v>
      </c>
    </row>
    <row r="857" spans="1:5" s="569" customFormat="1" ht="47.25">
      <c r="A857" s="409" t="s">
        <v>2008</v>
      </c>
      <c r="B857" s="409" t="s">
        <v>2009</v>
      </c>
      <c r="C857" s="409" t="s">
        <v>1994</v>
      </c>
      <c r="D857" s="568">
        <v>393.39499999999998</v>
      </c>
      <c r="E857" s="409" t="s">
        <v>428</v>
      </c>
    </row>
    <row r="858" spans="1:5" s="569" customFormat="1">
      <c r="A858" s="577"/>
      <c r="B858" s="578" t="s">
        <v>1</v>
      </c>
      <c r="C858" s="579"/>
      <c r="D858" s="580">
        <f>SUM(D848:D857)</f>
        <v>2496.8820000000001</v>
      </c>
      <c r="E858" s="581"/>
    </row>
    <row r="859" spans="1:5" s="569" customFormat="1" ht="47.25">
      <c r="A859" s="605" t="s">
        <v>451</v>
      </c>
      <c r="B859" s="605" t="s">
        <v>452</v>
      </c>
      <c r="C859" s="605" t="s">
        <v>2010</v>
      </c>
      <c r="D859" s="568">
        <v>34.305999999999997</v>
      </c>
      <c r="E859" s="409" t="s">
        <v>2011</v>
      </c>
    </row>
    <row r="860" spans="1:5" s="569" customFormat="1">
      <c r="A860" s="605"/>
      <c r="B860" s="605"/>
      <c r="C860" s="605"/>
      <c r="D860" s="568">
        <v>140.73599999999999</v>
      </c>
      <c r="E860" s="409" t="s">
        <v>2012</v>
      </c>
    </row>
    <row r="861" spans="1:5" s="569" customFormat="1" ht="47.25">
      <c r="A861" s="605"/>
      <c r="B861" s="605"/>
      <c r="C861" s="605"/>
      <c r="D861" s="568">
        <v>2.16</v>
      </c>
      <c r="E861" s="409" t="s">
        <v>2011</v>
      </c>
    </row>
    <row r="862" spans="1:5" s="569" customFormat="1" ht="47.25">
      <c r="A862" s="605" t="s">
        <v>455</v>
      </c>
      <c r="B862" s="605" t="s">
        <v>456</v>
      </c>
      <c r="C862" s="605" t="s">
        <v>2010</v>
      </c>
      <c r="D862" s="568">
        <v>34.305999999999997</v>
      </c>
      <c r="E862" s="409" t="s">
        <v>2011</v>
      </c>
    </row>
    <row r="863" spans="1:5" s="569" customFormat="1" ht="31.5">
      <c r="A863" s="605"/>
      <c r="B863" s="605"/>
      <c r="C863" s="605"/>
      <c r="D863" s="568">
        <v>318.47699999999998</v>
      </c>
      <c r="E863" s="409" t="s">
        <v>2013</v>
      </c>
    </row>
    <row r="864" spans="1:5" s="569" customFormat="1" ht="47.25">
      <c r="A864" s="605" t="s">
        <v>457</v>
      </c>
      <c r="B864" s="605" t="s">
        <v>458</v>
      </c>
      <c r="C864" s="605" t="s">
        <v>2014</v>
      </c>
      <c r="D864" s="568">
        <v>34.307000000000002</v>
      </c>
      <c r="E864" s="409" t="s">
        <v>2011</v>
      </c>
    </row>
    <row r="865" spans="1:5" s="569" customFormat="1" ht="31.5">
      <c r="A865" s="605"/>
      <c r="B865" s="605"/>
      <c r="C865" s="605"/>
      <c r="D865" s="568">
        <v>1099</v>
      </c>
      <c r="E865" s="409" t="s">
        <v>2013</v>
      </c>
    </row>
    <row r="866" spans="1:5" s="569" customFormat="1" ht="47.25">
      <c r="A866" s="605"/>
      <c r="B866" s="605"/>
      <c r="C866" s="605"/>
      <c r="D866" s="568">
        <v>2.16</v>
      </c>
      <c r="E866" s="409" t="s">
        <v>2011</v>
      </c>
    </row>
    <row r="867" spans="1:5" s="569" customFormat="1">
      <c r="A867" s="413"/>
      <c r="B867" s="412" t="s">
        <v>1</v>
      </c>
      <c r="C867" s="571"/>
      <c r="D867" s="582">
        <f>SUM(D859:D866)</f>
        <v>1665.452</v>
      </c>
      <c r="E867" s="409"/>
    </row>
    <row r="868" spans="1:5">
      <c r="A868" s="423" t="s">
        <v>6</v>
      </c>
      <c r="B868" s="424" t="s">
        <v>1</v>
      </c>
      <c r="C868" s="423" t="s">
        <v>6</v>
      </c>
      <c r="D868" s="254">
        <f>D795+D808+D833+D840+D847+D858+D867</f>
        <v>10956.33</v>
      </c>
      <c r="E868" s="423" t="s">
        <v>6</v>
      </c>
    </row>
    <row r="869" spans="1:5" s="418" customFormat="1">
      <c r="A869" s="613" t="s">
        <v>31</v>
      </c>
      <c r="B869" s="614"/>
      <c r="C869" s="614"/>
      <c r="D869" s="614"/>
      <c r="E869" s="615"/>
    </row>
    <row r="870" spans="1:5" ht="63">
      <c r="A870" s="419" t="s">
        <v>279</v>
      </c>
      <c r="B870" s="420" t="s">
        <v>1230</v>
      </c>
      <c r="C870" s="420" t="s">
        <v>280</v>
      </c>
      <c r="D870" s="422">
        <v>26.152000000000001</v>
      </c>
      <c r="E870" s="421" t="s">
        <v>93</v>
      </c>
    </row>
    <row r="871" spans="1:5" ht="47.25">
      <c r="A871" s="419" t="s">
        <v>281</v>
      </c>
      <c r="B871" s="420" t="s">
        <v>1231</v>
      </c>
      <c r="C871" s="420" t="s">
        <v>280</v>
      </c>
      <c r="D871" s="422">
        <v>65.114999999999995</v>
      </c>
      <c r="E871" s="421" t="s">
        <v>93</v>
      </c>
    </row>
    <row r="872" spans="1:5" ht="63">
      <c r="A872" s="419" t="s">
        <v>2015</v>
      </c>
      <c r="B872" s="420" t="s">
        <v>1232</v>
      </c>
      <c r="C872" s="420" t="s">
        <v>280</v>
      </c>
      <c r="D872" s="422">
        <v>82.765000000000001</v>
      </c>
      <c r="E872" s="421" t="s">
        <v>93</v>
      </c>
    </row>
    <row r="873" spans="1:5" ht="63">
      <c r="A873" s="419" t="s">
        <v>640</v>
      </c>
      <c r="B873" s="420" t="s">
        <v>1233</v>
      </c>
      <c r="C873" s="420" t="s">
        <v>280</v>
      </c>
      <c r="D873" s="422">
        <v>22.853999999999999</v>
      </c>
      <c r="E873" s="421" t="s">
        <v>93</v>
      </c>
    </row>
    <row r="874" spans="1:5" ht="47.25">
      <c r="A874" s="419" t="s">
        <v>641</v>
      </c>
      <c r="B874" s="420" t="s">
        <v>1234</v>
      </c>
      <c r="C874" s="420" t="s">
        <v>613</v>
      </c>
      <c r="D874" s="422">
        <v>14.481</v>
      </c>
      <c r="E874" s="421" t="s">
        <v>614</v>
      </c>
    </row>
    <row r="875" spans="1:5" ht="47.25">
      <c r="A875" s="419" t="s">
        <v>642</v>
      </c>
      <c r="B875" s="420" t="s">
        <v>1235</v>
      </c>
      <c r="C875" s="420" t="s">
        <v>613</v>
      </c>
      <c r="D875" s="422">
        <v>31.978000000000002</v>
      </c>
      <c r="E875" s="421" t="s">
        <v>614</v>
      </c>
    </row>
    <row r="876" spans="1:5" ht="31.5">
      <c r="A876" s="419" t="s">
        <v>643</v>
      </c>
      <c r="B876" s="502" t="s">
        <v>1236</v>
      </c>
      <c r="C876" s="502" t="s">
        <v>615</v>
      </c>
      <c r="D876" s="422">
        <v>86.134</v>
      </c>
      <c r="E876" s="421" t="s">
        <v>616</v>
      </c>
    </row>
    <row r="877" spans="1:5" ht="31.5">
      <c r="A877" s="419" t="s">
        <v>644</v>
      </c>
      <c r="B877" s="502" t="s">
        <v>1237</v>
      </c>
      <c r="C877" s="502" t="s">
        <v>615</v>
      </c>
      <c r="D877" s="422">
        <v>23.504000000000001</v>
      </c>
      <c r="E877" s="421" t="s">
        <v>617</v>
      </c>
    </row>
    <row r="878" spans="1:5" ht="31.5">
      <c r="A878" s="419" t="s">
        <v>645</v>
      </c>
      <c r="B878" s="502" t="s">
        <v>1238</v>
      </c>
      <c r="C878" s="502" t="s">
        <v>615</v>
      </c>
      <c r="D878" s="422">
        <v>27.620999999999999</v>
      </c>
      <c r="E878" s="421" t="s">
        <v>617</v>
      </c>
    </row>
    <row r="879" spans="1:5" ht="31.5">
      <c r="A879" s="419" t="s">
        <v>646</v>
      </c>
      <c r="B879" s="502" t="s">
        <v>1239</v>
      </c>
      <c r="C879" s="502" t="s">
        <v>615</v>
      </c>
      <c r="D879" s="422">
        <v>25.326000000000001</v>
      </c>
      <c r="E879" s="421" t="s">
        <v>617</v>
      </c>
    </row>
    <row r="880" spans="1:5" ht="31.5">
      <c r="A880" s="419" t="s">
        <v>647</v>
      </c>
      <c r="B880" s="502" t="s">
        <v>1240</v>
      </c>
      <c r="C880" s="502" t="s">
        <v>615</v>
      </c>
      <c r="D880" s="422">
        <v>23.091999999999999</v>
      </c>
      <c r="E880" s="421" t="s">
        <v>617</v>
      </c>
    </row>
    <row r="881" spans="1:5" ht="31.5">
      <c r="A881" s="419" t="s">
        <v>648</v>
      </c>
      <c r="B881" s="502" t="s">
        <v>1241</v>
      </c>
      <c r="C881" s="502" t="s">
        <v>615</v>
      </c>
      <c r="D881" s="422">
        <v>36.084000000000003</v>
      </c>
      <c r="E881" s="421" t="s">
        <v>617</v>
      </c>
    </row>
    <row r="882" spans="1:5" ht="31.5">
      <c r="A882" s="419" t="s">
        <v>649</v>
      </c>
      <c r="B882" s="502" t="s">
        <v>1242</v>
      </c>
      <c r="C882" s="502" t="s">
        <v>615</v>
      </c>
      <c r="D882" s="422">
        <v>26.297999999999998</v>
      </c>
      <c r="E882" s="421" t="s">
        <v>617</v>
      </c>
    </row>
    <row r="883" spans="1:5" ht="31.5">
      <c r="A883" s="419" t="s">
        <v>650</v>
      </c>
      <c r="B883" s="502" t="s">
        <v>1243</v>
      </c>
      <c r="C883" s="502" t="s">
        <v>615</v>
      </c>
      <c r="D883" s="422">
        <v>21.33</v>
      </c>
      <c r="E883" s="421" t="s">
        <v>617</v>
      </c>
    </row>
    <row r="884" spans="1:5" ht="63">
      <c r="A884" s="419" t="s">
        <v>651</v>
      </c>
      <c r="B884" s="502" t="s">
        <v>1244</v>
      </c>
      <c r="C884" s="502" t="s">
        <v>618</v>
      </c>
      <c r="D884" s="422">
        <v>747.64400000000001</v>
      </c>
      <c r="E884" s="421" t="s">
        <v>393</v>
      </c>
    </row>
    <row r="885" spans="1:5" ht="47.25">
      <c r="A885" s="419" t="s">
        <v>652</v>
      </c>
      <c r="B885" s="502" t="s">
        <v>1245</v>
      </c>
      <c r="C885" s="567" t="s">
        <v>618</v>
      </c>
      <c r="D885" s="422">
        <v>62.344999999999999</v>
      </c>
      <c r="E885" s="421" t="s">
        <v>393</v>
      </c>
    </row>
    <row r="886" spans="1:5" ht="31.5">
      <c r="A886" s="419" t="s">
        <v>653</v>
      </c>
      <c r="B886" s="502" t="s">
        <v>1246</v>
      </c>
      <c r="C886" s="567" t="s">
        <v>618</v>
      </c>
      <c r="D886" s="422">
        <v>151.935</v>
      </c>
      <c r="E886" s="421" t="s">
        <v>393</v>
      </c>
    </row>
    <row r="887" spans="1:5" ht="31.5">
      <c r="A887" s="419" t="s">
        <v>1725</v>
      </c>
      <c r="B887" s="502" t="s">
        <v>1726</v>
      </c>
      <c r="C887" s="567" t="s">
        <v>1727</v>
      </c>
      <c r="D887" s="422">
        <v>174.28700000000001</v>
      </c>
      <c r="E887" s="421" t="s">
        <v>1728</v>
      </c>
    </row>
    <row r="888" spans="1:5" ht="47.25">
      <c r="A888" s="419" t="s">
        <v>1725</v>
      </c>
      <c r="B888" s="502" t="s">
        <v>1729</v>
      </c>
      <c r="C888" s="567" t="s">
        <v>1730</v>
      </c>
      <c r="D888" s="422">
        <v>2.863</v>
      </c>
      <c r="E888" s="421" t="s">
        <v>438</v>
      </c>
    </row>
    <row r="889" spans="1:5" ht="78.75">
      <c r="A889" s="419" t="s">
        <v>1731</v>
      </c>
      <c r="B889" s="502" t="s">
        <v>1732</v>
      </c>
      <c r="C889" s="567" t="s">
        <v>453</v>
      </c>
      <c r="D889" s="422">
        <v>16.2</v>
      </c>
      <c r="E889" s="421" t="s">
        <v>1733</v>
      </c>
    </row>
    <row r="890" spans="1:5" ht="78.75">
      <c r="A890" s="419" t="s">
        <v>1734</v>
      </c>
      <c r="B890" s="502" t="s">
        <v>1735</v>
      </c>
      <c r="C890" s="567" t="s">
        <v>453</v>
      </c>
      <c r="D890" s="422">
        <v>23.22</v>
      </c>
      <c r="E890" s="421" t="s">
        <v>1733</v>
      </c>
    </row>
    <row r="891" spans="1:5" ht="78.75">
      <c r="A891" s="419" t="s">
        <v>1736</v>
      </c>
      <c r="B891" s="502" t="s">
        <v>1737</v>
      </c>
      <c r="C891" s="567" t="s">
        <v>453</v>
      </c>
      <c r="D891" s="422">
        <v>23.22</v>
      </c>
      <c r="E891" s="421" t="s">
        <v>1733</v>
      </c>
    </row>
    <row r="892" spans="1:5" ht="78.75">
      <c r="A892" s="419" t="s">
        <v>1738</v>
      </c>
      <c r="B892" s="502" t="s">
        <v>1739</v>
      </c>
      <c r="C892" s="567" t="s">
        <v>453</v>
      </c>
      <c r="D892" s="422">
        <v>16.2</v>
      </c>
      <c r="E892" s="421" t="s">
        <v>1733</v>
      </c>
    </row>
    <row r="893" spans="1:5" ht="78.75">
      <c r="A893" s="419" t="s">
        <v>1740</v>
      </c>
      <c r="B893" s="502" t="s">
        <v>1741</v>
      </c>
      <c r="C893" s="567" t="s">
        <v>453</v>
      </c>
      <c r="D893" s="422">
        <v>23.22</v>
      </c>
      <c r="E893" s="421" t="s">
        <v>1733</v>
      </c>
    </row>
    <row r="894" spans="1:5" ht="63">
      <c r="A894" s="419" t="s">
        <v>1742</v>
      </c>
      <c r="B894" s="502" t="s">
        <v>1743</v>
      </c>
      <c r="C894" s="567" t="s">
        <v>453</v>
      </c>
      <c r="D894" s="422">
        <v>23.22</v>
      </c>
      <c r="E894" s="421" t="s">
        <v>1733</v>
      </c>
    </row>
    <row r="895" spans="1:5" ht="78.75">
      <c r="A895" s="419" t="s">
        <v>1744</v>
      </c>
      <c r="B895" s="502" t="s">
        <v>1745</v>
      </c>
      <c r="C895" s="567" t="s">
        <v>453</v>
      </c>
      <c r="D895" s="422">
        <v>23.22</v>
      </c>
      <c r="E895" s="421" t="s">
        <v>1733</v>
      </c>
    </row>
    <row r="896" spans="1:5" ht="47.25">
      <c r="A896" s="419" t="s">
        <v>1746</v>
      </c>
      <c r="B896" s="502" t="s">
        <v>1747</v>
      </c>
      <c r="C896" s="420" t="s">
        <v>1748</v>
      </c>
      <c r="D896" s="422">
        <v>60.357999999999997</v>
      </c>
      <c r="E896" s="421" t="s">
        <v>1749</v>
      </c>
    </row>
    <row r="897" spans="1:5" ht="63">
      <c r="A897" s="419" t="s">
        <v>1746</v>
      </c>
      <c r="B897" s="502" t="s">
        <v>1750</v>
      </c>
      <c r="C897" s="567" t="s">
        <v>1730</v>
      </c>
      <c r="D897" s="422">
        <v>1.1180000000000001</v>
      </c>
      <c r="E897" s="421" t="s">
        <v>1751</v>
      </c>
    </row>
    <row r="898" spans="1:5" ht="78.75">
      <c r="A898" s="419" t="s">
        <v>1752</v>
      </c>
      <c r="B898" s="502" t="s">
        <v>1753</v>
      </c>
      <c r="C898" s="420" t="s">
        <v>1748</v>
      </c>
      <c r="D898" s="422">
        <v>46.057000000000002</v>
      </c>
      <c r="E898" s="421" t="s">
        <v>1754</v>
      </c>
    </row>
    <row r="899" spans="1:5" ht="63">
      <c r="A899" s="419" t="s">
        <v>1755</v>
      </c>
      <c r="B899" s="502" t="s">
        <v>1756</v>
      </c>
      <c r="C899" s="567" t="s">
        <v>453</v>
      </c>
      <c r="D899" s="422">
        <v>49.78</v>
      </c>
      <c r="E899" s="421" t="s">
        <v>1757</v>
      </c>
    </row>
    <row r="900" spans="1:5" ht="63">
      <c r="A900" s="419" t="s">
        <v>1758</v>
      </c>
      <c r="B900" s="420" t="s">
        <v>1759</v>
      </c>
      <c r="C900" s="420" t="s">
        <v>613</v>
      </c>
      <c r="D900" s="422">
        <v>57.116999999999997</v>
      </c>
      <c r="E900" s="421" t="s">
        <v>617</v>
      </c>
    </row>
    <row r="901" spans="1:5" ht="47.25">
      <c r="A901" s="419" t="s">
        <v>1760</v>
      </c>
      <c r="B901" s="502" t="s">
        <v>1761</v>
      </c>
      <c r="C901" s="567" t="s">
        <v>1730</v>
      </c>
      <c r="D901" s="422">
        <v>0.47599999999999998</v>
      </c>
      <c r="E901" s="421" t="s">
        <v>1751</v>
      </c>
    </row>
    <row r="902" spans="1:5" ht="47.25">
      <c r="A902" s="419" t="s">
        <v>1762</v>
      </c>
      <c r="B902" s="502" t="s">
        <v>1763</v>
      </c>
      <c r="C902" s="567" t="s">
        <v>1730</v>
      </c>
      <c r="D902" s="422">
        <v>0.45800000000000002</v>
      </c>
      <c r="E902" s="421" t="s">
        <v>1751</v>
      </c>
    </row>
    <row r="903" spans="1:5" ht="47.25">
      <c r="A903" s="419" t="s">
        <v>1764</v>
      </c>
      <c r="B903" s="502" t="s">
        <v>1765</v>
      </c>
      <c r="C903" s="567" t="s">
        <v>1730</v>
      </c>
      <c r="D903" s="422">
        <v>0.42599999999999999</v>
      </c>
      <c r="E903" s="421" t="s">
        <v>1751</v>
      </c>
    </row>
    <row r="904" spans="1:5" ht="47.25">
      <c r="A904" s="419" t="s">
        <v>1766</v>
      </c>
      <c r="B904" s="502" t="s">
        <v>1767</v>
      </c>
      <c r="C904" s="567" t="s">
        <v>1730</v>
      </c>
      <c r="D904" s="422">
        <v>0.502</v>
      </c>
      <c r="E904" s="421" t="s">
        <v>1751</v>
      </c>
    </row>
    <row r="905" spans="1:5" ht="47.25">
      <c r="A905" s="419" t="s">
        <v>1768</v>
      </c>
      <c r="B905" s="502" t="s">
        <v>1769</v>
      </c>
      <c r="C905" s="567" t="s">
        <v>1730</v>
      </c>
      <c r="D905" s="422">
        <v>0.65300000000000002</v>
      </c>
      <c r="E905" s="421" t="s">
        <v>1751</v>
      </c>
    </row>
    <row r="906" spans="1:5" ht="47.25">
      <c r="A906" s="419" t="s">
        <v>1770</v>
      </c>
      <c r="B906" s="502" t="s">
        <v>1771</v>
      </c>
      <c r="C906" s="567" t="s">
        <v>1730</v>
      </c>
      <c r="D906" s="422">
        <v>0.41799999999999998</v>
      </c>
      <c r="E906" s="421" t="s">
        <v>1751</v>
      </c>
    </row>
    <row r="907" spans="1:5" ht="78.75">
      <c r="A907" s="419" t="s">
        <v>1758</v>
      </c>
      <c r="B907" s="420" t="s">
        <v>1772</v>
      </c>
      <c r="C907" s="567" t="s">
        <v>1730</v>
      </c>
      <c r="D907" s="422">
        <v>1.0509999999999999</v>
      </c>
      <c r="E907" s="421" t="s">
        <v>1751</v>
      </c>
    </row>
    <row r="908" spans="1:5" ht="31.5">
      <c r="A908" s="419" t="s">
        <v>1773</v>
      </c>
      <c r="B908" s="502" t="s">
        <v>1774</v>
      </c>
      <c r="C908" s="502" t="s">
        <v>615</v>
      </c>
      <c r="D908" s="422">
        <v>25</v>
      </c>
      <c r="E908" s="421" t="s">
        <v>617</v>
      </c>
    </row>
    <row r="909" spans="1:5" ht="31.5">
      <c r="A909" s="419" t="s">
        <v>1775</v>
      </c>
      <c r="B909" s="502" t="s">
        <v>1776</v>
      </c>
      <c r="C909" s="502" t="s">
        <v>615</v>
      </c>
      <c r="D909" s="422">
        <v>20</v>
      </c>
      <c r="E909" s="421" t="s">
        <v>617</v>
      </c>
    </row>
    <row r="910" spans="1:5" ht="31.5">
      <c r="A910" s="419" t="s">
        <v>1777</v>
      </c>
      <c r="B910" s="502" t="s">
        <v>1778</v>
      </c>
      <c r="C910" s="502" t="s">
        <v>615</v>
      </c>
      <c r="D910" s="422">
        <v>29</v>
      </c>
      <c r="E910" s="421" t="s">
        <v>617</v>
      </c>
    </row>
    <row r="911" spans="1:5" ht="31.5">
      <c r="A911" s="419" t="s">
        <v>1779</v>
      </c>
      <c r="B911" s="502" t="s">
        <v>1780</v>
      </c>
      <c r="C911" s="502" t="s">
        <v>615</v>
      </c>
      <c r="D911" s="422">
        <v>29</v>
      </c>
      <c r="E911" s="421" t="s">
        <v>617</v>
      </c>
    </row>
    <row r="912" spans="1:5" ht="31.5">
      <c r="A912" s="419" t="s">
        <v>1781</v>
      </c>
      <c r="B912" s="502" t="s">
        <v>1782</v>
      </c>
      <c r="C912" s="502" t="s">
        <v>615</v>
      </c>
      <c r="D912" s="422">
        <v>25.994</v>
      </c>
      <c r="E912" s="421" t="s">
        <v>617</v>
      </c>
    </row>
    <row r="913" spans="1:5" ht="47.25">
      <c r="A913" s="419" t="s">
        <v>1764</v>
      </c>
      <c r="B913" s="420" t="s">
        <v>1783</v>
      </c>
      <c r="C913" s="502" t="s">
        <v>1784</v>
      </c>
      <c r="D913" s="422">
        <v>6.8079999999999998</v>
      </c>
      <c r="E913" s="421" t="s">
        <v>614</v>
      </c>
    </row>
    <row r="914" spans="1:5" ht="63">
      <c r="A914" s="419" t="s">
        <v>1785</v>
      </c>
      <c r="B914" s="502" t="s">
        <v>1786</v>
      </c>
      <c r="C914" s="567" t="s">
        <v>453</v>
      </c>
      <c r="D914" s="422">
        <v>10.8</v>
      </c>
      <c r="E914" s="421" t="s">
        <v>1733</v>
      </c>
    </row>
    <row r="915" spans="1:5" ht="47.25">
      <c r="A915" s="419" t="s">
        <v>1787</v>
      </c>
      <c r="B915" s="502" t="s">
        <v>1788</v>
      </c>
      <c r="C915" s="502" t="s">
        <v>618</v>
      </c>
      <c r="D915" s="422">
        <v>196.33699999999999</v>
      </c>
      <c r="E915" s="421" t="s">
        <v>1789</v>
      </c>
    </row>
    <row r="916" spans="1:5" ht="47.25">
      <c r="A916" s="419" t="s">
        <v>1790</v>
      </c>
      <c r="B916" s="502" t="s">
        <v>1791</v>
      </c>
      <c r="C916" s="502" t="s">
        <v>618</v>
      </c>
      <c r="D916" s="422">
        <v>196.33699999999999</v>
      </c>
      <c r="E916" s="421" t="s">
        <v>1789</v>
      </c>
    </row>
    <row r="917" spans="1:5" ht="63">
      <c r="A917" s="419" t="s">
        <v>1787</v>
      </c>
      <c r="B917" s="502" t="s">
        <v>1792</v>
      </c>
      <c r="C917" s="502" t="s">
        <v>1730</v>
      </c>
      <c r="D917" s="422">
        <v>3.214</v>
      </c>
      <c r="E917" s="421" t="s">
        <v>1793</v>
      </c>
    </row>
    <row r="918" spans="1:5" ht="63">
      <c r="A918" s="419" t="s">
        <v>1790</v>
      </c>
      <c r="B918" s="502" t="s">
        <v>1794</v>
      </c>
      <c r="C918" s="502" t="s">
        <v>1730</v>
      </c>
      <c r="D918" s="422">
        <v>3.214</v>
      </c>
      <c r="E918" s="421" t="s">
        <v>1793</v>
      </c>
    </row>
    <row r="919" spans="1:5" ht="63">
      <c r="A919" s="419" t="s">
        <v>1795</v>
      </c>
      <c r="B919" s="502" t="s">
        <v>1796</v>
      </c>
      <c r="C919" s="567" t="s">
        <v>453</v>
      </c>
      <c r="D919" s="422">
        <v>23.22</v>
      </c>
      <c r="E919" s="421" t="s">
        <v>1733</v>
      </c>
    </row>
    <row r="920" spans="1:5" ht="78.75">
      <c r="A920" s="419" t="s">
        <v>1797</v>
      </c>
      <c r="B920" s="583" t="s">
        <v>1798</v>
      </c>
      <c r="C920" s="502" t="s">
        <v>1799</v>
      </c>
      <c r="D920" s="422">
        <v>38.179000000000002</v>
      </c>
      <c r="E920" s="421" t="s">
        <v>617</v>
      </c>
    </row>
    <row r="921" spans="1:5">
      <c r="A921" s="521"/>
      <c r="B921" s="424" t="s">
        <v>1</v>
      </c>
      <c r="C921" s="423" t="s">
        <v>6</v>
      </c>
      <c r="D921" s="423">
        <f>SUM(D870:D920)</f>
        <v>2625.8250000000003</v>
      </c>
      <c r="E921" s="423" t="s">
        <v>6</v>
      </c>
    </row>
    <row r="922" spans="1:5" s="418" customFormat="1">
      <c r="A922" s="613" t="s">
        <v>32</v>
      </c>
      <c r="B922" s="614"/>
      <c r="C922" s="614"/>
      <c r="D922" s="614"/>
      <c r="E922" s="615"/>
    </row>
    <row r="923" spans="1:5" s="415" customFormat="1" ht="126">
      <c r="A923" s="584" t="s">
        <v>1800</v>
      </c>
      <c r="B923" s="584" t="s">
        <v>1800</v>
      </c>
      <c r="C923" s="585" t="s">
        <v>306</v>
      </c>
      <c r="D923" s="407">
        <v>199.53700000000001</v>
      </c>
      <c r="E923" s="586" t="s">
        <v>1801</v>
      </c>
    </row>
    <row r="924" spans="1:5" s="415" customFormat="1" ht="126">
      <c r="A924" s="587" t="s">
        <v>1802</v>
      </c>
      <c r="B924" s="587" t="s">
        <v>1802</v>
      </c>
      <c r="C924" s="585" t="s">
        <v>306</v>
      </c>
      <c r="D924" s="407">
        <v>126.404</v>
      </c>
      <c r="E924" s="588" t="s">
        <v>1803</v>
      </c>
    </row>
    <row r="925" spans="1:5" s="415" customFormat="1" ht="126">
      <c r="A925" s="587" t="s">
        <v>1804</v>
      </c>
      <c r="B925" s="587" t="s">
        <v>1804</v>
      </c>
      <c r="C925" s="585" t="s">
        <v>306</v>
      </c>
      <c r="D925" s="407">
        <v>199.94399999999999</v>
      </c>
      <c r="E925" s="588" t="s">
        <v>1803</v>
      </c>
    </row>
    <row r="926" spans="1:5" s="415" customFormat="1" ht="126">
      <c r="A926" s="587" t="s">
        <v>1805</v>
      </c>
      <c r="B926" s="587" t="s">
        <v>1805</v>
      </c>
      <c r="C926" s="585" t="s">
        <v>306</v>
      </c>
      <c r="D926" s="407">
        <v>164.35400000000001</v>
      </c>
      <c r="E926" s="588" t="s">
        <v>1803</v>
      </c>
    </row>
    <row r="927" spans="1:5" s="415" customFormat="1" ht="126">
      <c r="A927" s="587" t="s">
        <v>1806</v>
      </c>
      <c r="B927" s="587" t="s">
        <v>1806</v>
      </c>
      <c r="C927" s="585" t="s">
        <v>306</v>
      </c>
      <c r="D927" s="407">
        <v>199.56700000000001</v>
      </c>
      <c r="E927" s="588" t="s">
        <v>1803</v>
      </c>
    </row>
    <row r="928" spans="1:5" s="415" customFormat="1" ht="126">
      <c r="A928" s="587" t="s">
        <v>1807</v>
      </c>
      <c r="B928" s="587" t="s">
        <v>1807</v>
      </c>
      <c r="C928" s="585" t="s">
        <v>306</v>
      </c>
      <c r="D928" s="407">
        <v>199.66900000000001</v>
      </c>
      <c r="E928" s="588" t="s">
        <v>1803</v>
      </c>
    </row>
    <row r="929" spans="1:5" s="415" customFormat="1" ht="126">
      <c r="A929" s="587" t="s">
        <v>1808</v>
      </c>
      <c r="B929" s="587" t="s">
        <v>1808</v>
      </c>
      <c r="C929" s="585" t="s">
        <v>306</v>
      </c>
      <c r="D929" s="407">
        <v>199.517</v>
      </c>
      <c r="E929" s="588" t="s">
        <v>1809</v>
      </c>
    </row>
    <row r="930" spans="1:5" s="415" customFormat="1" ht="126">
      <c r="A930" s="587" t="s">
        <v>1810</v>
      </c>
      <c r="B930" s="587" t="s">
        <v>1810</v>
      </c>
      <c r="C930" s="585" t="s">
        <v>306</v>
      </c>
      <c r="D930" s="407">
        <v>199.52</v>
      </c>
      <c r="E930" s="588" t="s">
        <v>1809</v>
      </c>
    </row>
    <row r="931" spans="1:5" s="415" customFormat="1" ht="141.75">
      <c r="A931" s="587" t="s">
        <v>1811</v>
      </c>
      <c r="B931" s="587" t="s">
        <v>1811</v>
      </c>
      <c r="C931" s="585" t="s">
        <v>306</v>
      </c>
      <c r="D931" s="407">
        <v>172.95500000000001</v>
      </c>
      <c r="E931" s="588" t="s">
        <v>1803</v>
      </c>
    </row>
    <row r="932" spans="1:5" s="415" customFormat="1" ht="141.75">
      <c r="A932" s="587" t="s">
        <v>1812</v>
      </c>
      <c r="B932" s="587" t="s">
        <v>1812</v>
      </c>
      <c r="C932" s="585" t="s">
        <v>306</v>
      </c>
      <c r="D932" s="407">
        <v>170.80699999999999</v>
      </c>
      <c r="E932" s="588" t="s">
        <v>1803</v>
      </c>
    </row>
    <row r="933" spans="1:5" s="415" customFormat="1" ht="141.75">
      <c r="A933" s="587" t="s">
        <v>1813</v>
      </c>
      <c r="B933" s="587" t="s">
        <v>1813</v>
      </c>
      <c r="C933" s="585" t="s">
        <v>306</v>
      </c>
      <c r="D933" s="407">
        <v>172.887</v>
      </c>
      <c r="E933" s="588" t="s">
        <v>1803</v>
      </c>
    </row>
    <row r="934" spans="1:5" s="415" customFormat="1" ht="141.75">
      <c r="A934" s="587" t="s">
        <v>1814</v>
      </c>
      <c r="B934" s="587" t="s">
        <v>1814</v>
      </c>
      <c r="C934" s="585" t="s">
        <v>306</v>
      </c>
      <c r="D934" s="407">
        <v>199.75899999999999</v>
      </c>
      <c r="E934" s="588" t="s">
        <v>1803</v>
      </c>
    </row>
    <row r="935" spans="1:5" s="415" customFormat="1" ht="126">
      <c r="A935" s="587" t="s">
        <v>1815</v>
      </c>
      <c r="B935" s="587" t="s">
        <v>1815</v>
      </c>
      <c r="C935" s="585" t="s">
        <v>306</v>
      </c>
      <c r="D935" s="407">
        <v>190.608</v>
      </c>
      <c r="E935" s="588" t="s">
        <v>1803</v>
      </c>
    </row>
    <row r="936" spans="1:5" s="415" customFormat="1" ht="126">
      <c r="A936" s="587" t="s">
        <v>1816</v>
      </c>
      <c r="B936" s="587" t="s">
        <v>1816</v>
      </c>
      <c r="C936" s="585" t="s">
        <v>306</v>
      </c>
      <c r="D936" s="407">
        <v>186.422</v>
      </c>
      <c r="E936" s="588" t="s">
        <v>1803</v>
      </c>
    </row>
    <row r="937" spans="1:5" s="415" customFormat="1" ht="157.5">
      <c r="A937" s="587" t="s">
        <v>1817</v>
      </c>
      <c r="B937" s="587" t="s">
        <v>1817</v>
      </c>
      <c r="C937" s="585" t="s">
        <v>306</v>
      </c>
      <c r="D937" s="407">
        <v>175.08099999999999</v>
      </c>
      <c r="E937" s="588" t="s">
        <v>1803</v>
      </c>
    </row>
    <row r="938" spans="1:5" s="415" customFormat="1" ht="157.5">
      <c r="A938" s="587" t="s">
        <v>1818</v>
      </c>
      <c r="B938" s="587" t="s">
        <v>1818</v>
      </c>
      <c r="C938" s="585" t="s">
        <v>306</v>
      </c>
      <c r="D938" s="407">
        <v>176.416</v>
      </c>
      <c r="E938" s="588" t="s">
        <v>1803</v>
      </c>
    </row>
    <row r="939" spans="1:5" s="415" customFormat="1" ht="157.5">
      <c r="A939" s="587" t="s">
        <v>1819</v>
      </c>
      <c r="B939" s="587" t="s">
        <v>1819</v>
      </c>
      <c r="C939" s="585" t="s">
        <v>306</v>
      </c>
      <c r="D939" s="407">
        <v>190.12799999999999</v>
      </c>
      <c r="E939" s="588" t="s">
        <v>1803</v>
      </c>
    </row>
    <row r="940" spans="1:5" s="415" customFormat="1" ht="157.5">
      <c r="A940" s="587" t="s">
        <v>1820</v>
      </c>
      <c r="B940" s="587" t="s">
        <v>1820</v>
      </c>
      <c r="C940" s="585" t="s">
        <v>306</v>
      </c>
      <c r="D940" s="408">
        <v>186.417</v>
      </c>
      <c r="E940" s="588" t="s">
        <v>1803</v>
      </c>
    </row>
    <row r="941" spans="1:5" s="415" customFormat="1" ht="157.5">
      <c r="A941" s="587" t="s">
        <v>1821</v>
      </c>
      <c r="B941" s="587" t="s">
        <v>1821</v>
      </c>
      <c r="C941" s="585" t="s">
        <v>306</v>
      </c>
      <c r="D941" s="408">
        <v>190.089</v>
      </c>
      <c r="E941" s="588" t="s">
        <v>1803</v>
      </c>
    </row>
    <row r="942" spans="1:5" s="415" customFormat="1" ht="157.5">
      <c r="A942" s="587" t="s">
        <v>1822</v>
      </c>
      <c r="B942" s="587" t="s">
        <v>1822</v>
      </c>
      <c r="C942" s="585" t="s">
        <v>306</v>
      </c>
      <c r="D942" s="408">
        <v>190.446</v>
      </c>
      <c r="E942" s="588" t="s">
        <v>1803</v>
      </c>
    </row>
    <row r="943" spans="1:5" s="415" customFormat="1" ht="157.5">
      <c r="A943" s="587" t="s">
        <v>1823</v>
      </c>
      <c r="B943" s="587" t="s">
        <v>1823</v>
      </c>
      <c r="C943" s="585" t="s">
        <v>306</v>
      </c>
      <c r="D943" s="408">
        <v>198.70500000000001</v>
      </c>
      <c r="E943" s="588" t="s">
        <v>1824</v>
      </c>
    </row>
    <row r="944" spans="1:5" s="415" customFormat="1" ht="157.5">
      <c r="A944" s="587" t="s">
        <v>1825</v>
      </c>
      <c r="B944" s="587" t="s">
        <v>1825</v>
      </c>
      <c r="C944" s="585" t="s">
        <v>306</v>
      </c>
      <c r="D944" s="408">
        <v>199.75800000000001</v>
      </c>
      <c r="E944" s="588" t="s">
        <v>1803</v>
      </c>
    </row>
    <row r="945" spans="1:5" s="415" customFormat="1" ht="157.5">
      <c r="A945" s="587" t="s">
        <v>1826</v>
      </c>
      <c r="B945" s="587" t="s">
        <v>1826</v>
      </c>
      <c r="C945" s="585" t="s">
        <v>306</v>
      </c>
      <c r="D945" s="408">
        <v>199.911</v>
      </c>
      <c r="E945" s="588" t="s">
        <v>1803</v>
      </c>
    </row>
    <row r="946" spans="1:5" s="415" customFormat="1" ht="157.5">
      <c r="A946" s="587" t="s">
        <v>1827</v>
      </c>
      <c r="B946" s="587" t="s">
        <v>1827</v>
      </c>
      <c r="C946" s="585" t="s">
        <v>306</v>
      </c>
      <c r="D946" s="408">
        <v>199.78800000000001</v>
      </c>
      <c r="E946" s="588" t="s">
        <v>1803</v>
      </c>
    </row>
    <row r="947" spans="1:5" s="415" customFormat="1" ht="157.5">
      <c r="A947" s="587" t="s">
        <v>1828</v>
      </c>
      <c r="B947" s="587" t="s">
        <v>1828</v>
      </c>
      <c r="C947" s="585" t="s">
        <v>306</v>
      </c>
      <c r="D947" s="408">
        <v>199.96700000000001</v>
      </c>
      <c r="E947" s="588" t="s">
        <v>1803</v>
      </c>
    </row>
    <row r="948" spans="1:5" s="415" customFormat="1" ht="157.5">
      <c r="A948" s="587" t="s">
        <v>1829</v>
      </c>
      <c r="B948" s="587" t="s">
        <v>1829</v>
      </c>
      <c r="C948" s="585" t="s">
        <v>306</v>
      </c>
      <c r="D948" s="408">
        <v>199.947</v>
      </c>
      <c r="E948" s="588" t="s">
        <v>1803</v>
      </c>
    </row>
    <row r="949" spans="1:5" s="415" customFormat="1" ht="157.5">
      <c r="A949" s="587" t="s">
        <v>1830</v>
      </c>
      <c r="B949" s="587" t="s">
        <v>1830</v>
      </c>
      <c r="C949" s="585" t="s">
        <v>306</v>
      </c>
      <c r="D949" s="408">
        <v>159.36600000000001</v>
      </c>
      <c r="E949" s="586" t="s">
        <v>1801</v>
      </c>
    </row>
    <row r="950" spans="1:5" s="415" customFormat="1" ht="157.5">
      <c r="A950" s="587" t="s">
        <v>1831</v>
      </c>
      <c r="B950" s="587" t="s">
        <v>1831</v>
      </c>
      <c r="C950" s="585" t="s">
        <v>306</v>
      </c>
      <c r="D950" s="408">
        <v>96.956000000000003</v>
      </c>
      <c r="E950" s="588" t="s">
        <v>1832</v>
      </c>
    </row>
    <row r="951" spans="1:5" s="415" customFormat="1" ht="141.75">
      <c r="A951" s="587" t="s">
        <v>1833</v>
      </c>
      <c r="B951" s="587" t="s">
        <v>1833</v>
      </c>
      <c r="C951" s="585" t="s">
        <v>306</v>
      </c>
      <c r="D951" s="408">
        <v>177.679</v>
      </c>
      <c r="E951" s="588" t="s">
        <v>1803</v>
      </c>
    </row>
    <row r="952" spans="1:5" s="415" customFormat="1" ht="141.75">
      <c r="A952" s="587" t="s">
        <v>1834</v>
      </c>
      <c r="B952" s="587" t="s">
        <v>1834</v>
      </c>
      <c r="C952" s="585" t="s">
        <v>306</v>
      </c>
      <c r="D952" s="408">
        <v>177.679</v>
      </c>
      <c r="E952" s="588" t="s">
        <v>1803</v>
      </c>
    </row>
    <row r="953" spans="1:5" s="415" customFormat="1" ht="141.75">
      <c r="A953" s="587" t="s">
        <v>1835</v>
      </c>
      <c r="B953" s="587" t="s">
        <v>1835</v>
      </c>
      <c r="C953" s="585" t="s">
        <v>306</v>
      </c>
      <c r="D953" s="408">
        <v>178.648</v>
      </c>
      <c r="E953" s="588" t="s">
        <v>1803</v>
      </c>
    </row>
    <row r="954" spans="1:5" s="415" customFormat="1" ht="157.5">
      <c r="A954" s="587" t="s">
        <v>1836</v>
      </c>
      <c r="B954" s="587" t="s">
        <v>1836</v>
      </c>
      <c r="C954" s="585" t="s">
        <v>306</v>
      </c>
      <c r="D954" s="408">
        <v>187.05099999999999</v>
      </c>
      <c r="E954" s="588" t="s">
        <v>1837</v>
      </c>
    </row>
    <row r="955" spans="1:5" s="415" customFormat="1" ht="157.5">
      <c r="A955" s="587" t="s">
        <v>1838</v>
      </c>
      <c r="B955" s="587" t="s">
        <v>1838</v>
      </c>
      <c r="C955" s="585" t="s">
        <v>306</v>
      </c>
      <c r="D955" s="408">
        <v>180.71600000000001</v>
      </c>
      <c r="E955" s="588" t="s">
        <v>1837</v>
      </c>
    </row>
    <row r="956" spans="1:5" s="415" customFormat="1" ht="157.5">
      <c r="A956" s="587" t="s">
        <v>1839</v>
      </c>
      <c r="B956" s="587" t="s">
        <v>1839</v>
      </c>
      <c r="C956" s="585" t="s">
        <v>306</v>
      </c>
      <c r="D956" s="408">
        <v>199.52500000000001</v>
      </c>
      <c r="E956" s="588" t="s">
        <v>1837</v>
      </c>
    </row>
    <row r="957" spans="1:5" s="415" customFormat="1" ht="157.5">
      <c r="A957" s="587" t="s">
        <v>1840</v>
      </c>
      <c r="B957" s="587" t="s">
        <v>1840</v>
      </c>
      <c r="C957" s="585" t="s">
        <v>306</v>
      </c>
      <c r="D957" s="408">
        <v>198.595</v>
      </c>
      <c r="E957" s="588" t="s">
        <v>1841</v>
      </c>
    </row>
    <row r="958" spans="1:5" s="415" customFormat="1" ht="157.5">
      <c r="A958" s="587" t="s">
        <v>1842</v>
      </c>
      <c r="B958" s="587" t="s">
        <v>1842</v>
      </c>
      <c r="C958" s="585" t="s">
        <v>306</v>
      </c>
      <c r="D958" s="408">
        <v>199.852</v>
      </c>
      <c r="E958" s="588" t="s">
        <v>1843</v>
      </c>
    </row>
    <row r="959" spans="1:5" s="415" customFormat="1" ht="157.5">
      <c r="A959" s="587" t="s">
        <v>1844</v>
      </c>
      <c r="B959" s="587" t="s">
        <v>1844</v>
      </c>
      <c r="C959" s="585" t="s">
        <v>306</v>
      </c>
      <c r="D959" s="408">
        <v>199.517</v>
      </c>
      <c r="E959" s="588" t="s">
        <v>1837</v>
      </c>
    </row>
    <row r="960" spans="1:5" s="415" customFormat="1" ht="157.5">
      <c r="A960" s="587" t="s">
        <v>1845</v>
      </c>
      <c r="B960" s="587" t="s">
        <v>1845</v>
      </c>
      <c r="C960" s="585" t="s">
        <v>306</v>
      </c>
      <c r="D960" s="408">
        <v>55.460999999999999</v>
      </c>
      <c r="E960" s="588" t="s">
        <v>1837</v>
      </c>
    </row>
    <row r="961" spans="1:5" s="415" customFormat="1" ht="157.5">
      <c r="A961" s="587" t="s">
        <v>1846</v>
      </c>
      <c r="B961" s="587" t="s">
        <v>1846</v>
      </c>
      <c r="C961" s="585" t="s">
        <v>306</v>
      </c>
      <c r="D961" s="408">
        <v>152.46600000000001</v>
      </c>
      <c r="E961" s="588" t="s">
        <v>1837</v>
      </c>
    </row>
    <row r="962" spans="1:5" s="415" customFormat="1" ht="157.5">
      <c r="A962" s="587" t="s">
        <v>1847</v>
      </c>
      <c r="B962" s="587" t="s">
        <v>1847</v>
      </c>
      <c r="C962" s="585"/>
      <c r="D962" s="408">
        <v>199.67699999999999</v>
      </c>
      <c r="E962" s="588" t="s">
        <v>590</v>
      </c>
    </row>
    <row r="963" spans="1:5" s="415" customFormat="1" ht="157.5">
      <c r="A963" s="587" t="s">
        <v>1848</v>
      </c>
      <c r="B963" s="587" t="s">
        <v>1848</v>
      </c>
      <c r="C963" s="585"/>
      <c r="D963" s="408">
        <v>162.96899999999999</v>
      </c>
      <c r="E963" s="588" t="s">
        <v>590</v>
      </c>
    </row>
    <row r="964" spans="1:5" s="415" customFormat="1" ht="157.5">
      <c r="A964" s="587" t="s">
        <v>1849</v>
      </c>
      <c r="B964" s="587" t="s">
        <v>1849</v>
      </c>
      <c r="C964" s="585"/>
      <c r="D964" s="408">
        <v>177.404</v>
      </c>
      <c r="E964" s="588" t="s">
        <v>590</v>
      </c>
    </row>
    <row r="965" spans="1:5" s="415" customFormat="1" ht="157.5">
      <c r="A965" s="587" t="s">
        <v>1850</v>
      </c>
      <c r="B965" s="587" t="s">
        <v>1850</v>
      </c>
      <c r="C965" s="585"/>
      <c r="D965" s="408">
        <v>184.35599999999999</v>
      </c>
      <c r="E965" s="588" t="s">
        <v>590</v>
      </c>
    </row>
    <row r="966" spans="1:5" s="415" customFormat="1" ht="157.5">
      <c r="A966" s="587" t="s">
        <v>1851</v>
      </c>
      <c r="B966" s="587" t="s">
        <v>1851</v>
      </c>
      <c r="C966" s="585"/>
      <c r="D966" s="408">
        <v>199.62799999999999</v>
      </c>
      <c r="E966" s="588" t="s">
        <v>590</v>
      </c>
    </row>
    <row r="967" spans="1:5" s="415" customFormat="1" ht="157.5">
      <c r="A967" s="587" t="s">
        <v>1852</v>
      </c>
      <c r="B967" s="587" t="s">
        <v>1852</v>
      </c>
      <c r="C967" s="585"/>
      <c r="D967" s="408">
        <v>172.49</v>
      </c>
      <c r="E967" s="588" t="s">
        <v>590</v>
      </c>
    </row>
    <row r="968" spans="1:5" s="415" customFormat="1" ht="189">
      <c r="A968" s="587" t="s">
        <v>1853</v>
      </c>
      <c r="B968" s="587" t="s">
        <v>1853</v>
      </c>
      <c r="C968" s="585"/>
      <c r="D968" s="408">
        <v>195.94800000000001</v>
      </c>
      <c r="E968" s="588" t="s">
        <v>590</v>
      </c>
    </row>
    <row r="969" spans="1:5" s="415" customFormat="1" ht="189">
      <c r="A969" s="587" t="s">
        <v>1854</v>
      </c>
      <c r="B969" s="587" t="s">
        <v>1854</v>
      </c>
      <c r="C969" s="585"/>
      <c r="D969" s="408">
        <v>199.99600000000001</v>
      </c>
      <c r="E969" s="588" t="s">
        <v>590</v>
      </c>
    </row>
    <row r="970" spans="1:5" s="415" customFormat="1" ht="189">
      <c r="A970" s="587" t="s">
        <v>1855</v>
      </c>
      <c r="B970" s="587" t="s">
        <v>1855</v>
      </c>
      <c r="C970" s="585"/>
      <c r="D970" s="408">
        <v>141.39400000000001</v>
      </c>
      <c r="E970" s="588" t="s">
        <v>1856</v>
      </c>
    </row>
    <row r="971" spans="1:5" s="415" customFormat="1" ht="141.75">
      <c r="A971" s="587" t="s">
        <v>1857</v>
      </c>
      <c r="B971" s="587" t="s">
        <v>1857</v>
      </c>
      <c r="C971" s="585"/>
      <c r="D971" s="408">
        <v>101.331</v>
      </c>
      <c r="E971" s="588" t="s">
        <v>1803</v>
      </c>
    </row>
    <row r="972" spans="1:5" s="415" customFormat="1" ht="157.5">
      <c r="A972" s="587" t="s">
        <v>1858</v>
      </c>
      <c r="B972" s="587" t="s">
        <v>1858</v>
      </c>
      <c r="C972" s="585"/>
      <c r="D972" s="408">
        <v>147.726</v>
      </c>
      <c r="E972" s="588" t="s">
        <v>1803</v>
      </c>
    </row>
    <row r="973" spans="1:5" s="415" customFormat="1" ht="126">
      <c r="A973" s="587" t="s">
        <v>1859</v>
      </c>
      <c r="B973" s="587" t="s">
        <v>1859</v>
      </c>
      <c r="C973" s="585"/>
      <c r="D973" s="408">
        <v>186.65899999999999</v>
      </c>
      <c r="E973" s="588" t="s">
        <v>1856</v>
      </c>
    </row>
    <row r="974" spans="1:5" s="415" customFormat="1" ht="126">
      <c r="A974" s="587" t="s">
        <v>1860</v>
      </c>
      <c r="B974" s="587" t="s">
        <v>1860</v>
      </c>
      <c r="C974" s="585"/>
      <c r="D974" s="408">
        <v>199.89</v>
      </c>
      <c r="E974" s="588" t="s">
        <v>1856</v>
      </c>
    </row>
    <row r="975" spans="1:5" s="415" customFormat="1">
      <c r="A975" s="23" t="s">
        <v>1861</v>
      </c>
      <c r="B975" s="24"/>
      <c r="C975" s="25"/>
      <c r="D975" s="335">
        <f>SUM(D923:D974)</f>
        <v>9321.5819999999985</v>
      </c>
      <c r="E975" s="25"/>
    </row>
    <row r="976" spans="1:5" s="415" customFormat="1" ht="94.5">
      <c r="A976" s="409" t="s">
        <v>591</v>
      </c>
      <c r="B976" s="409" t="s">
        <v>592</v>
      </c>
      <c r="C976" s="29" t="s">
        <v>308</v>
      </c>
      <c r="D976" s="410">
        <v>33.817999999999998</v>
      </c>
      <c r="E976" s="589" t="s">
        <v>1862</v>
      </c>
    </row>
    <row r="977" spans="1:7" s="415" customFormat="1" ht="94.5">
      <c r="A977" s="409" t="s">
        <v>593</v>
      </c>
      <c r="B977" s="409" t="s">
        <v>594</v>
      </c>
      <c r="C977" s="29" t="s">
        <v>308</v>
      </c>
      <c r="D977" s="411">
        <v>32.746000000000002</v>
      </c>
      <c r="E977" s="589" t="s">
        <v>1862</v>
      </c>
    </row>
    <row r="978" spans="1:7" s="415" customFormat="1" ht="78.75">
      <c r="A978" s="409" t="s">
        <v>595</v>
      </c>
      <c r="B978" s="409" t="s">
        <v>596</v>
      </c>
      <c r="C978" s="29" t="s">
        <v>308</v>
      </c>
      <c r="D978" s="411">
        <v>32.746000000000002</v>
      </c>
      <c r="E978" s="589" t="s">
        <v>1862</v>
      </c>
      <c r="G978" s="590"/>
    </row>
    <row r="979" spans="1:7" s="415" customFormat="1">
      <c r="A979" s="23" t="s">
        <v>1861</v>
      </c>
      <c r="B979" s="24"/>
      <c r="C979" s="27"/>
      <c r="D979" s="336">
        <f>D976+D977+D978</f>
        <v>99.31</v>
      </c>
      <c r="E979" s="25"/>
    </row>
    <row r="980" spans="1:7" s="415" customFormat="1" ht="110.25">
      <c r="A980" s="587" t="s">
        <v>1863</v>
      </c>
      <c r="B980" s="587" t="s">
        <v>1863</v>
      </c>
      <c r="C980" s="25" t="s">
        <v>309</v>
      </c>
      <c r="D980" s="410">
        <v>199.51300000000001</v>
      </c>
      <c r="E980" s="591" t="s">
        <v>1801</v>
      </c>
    </row>
    <row r="981" spans="1:7" s="415" customFormat="1" ht="110.25">
      <c r="A981" s="587" t="s">
        <v>1864</v>
      </c>
      <c r="B981" s="587" t="s">
        <v>1864</v>
      </c>
      <c r="C981" s="25" t="s">
        <v>309</v>
      </c>
      <c r="D981" s="410">
        <v>198.6</v>
      </c>
      <c r="E981" s="591" t="s">
        <v>1803</v>
      </c>
    </row>
    <row r="982" spans="1:7" s="415" customFormat="1" ht="110.25">
      <c r="A982" s="587" t="s">
        <v>1865</v>
      </c>
      <c r="B982" s="587" t="s">
        <v>1865</v>
      </c>
      <c r="C982" s="25" t="s">
        <v>309</v>
      </c>
      <c r="D982" s="410">
        <v>196.34700000000001</v>
      </c>
      <c r="E982" s="588" t="s">
        <v>590</v>
      </c>
    </row>
    <row r="983" spans="1:7" s="415" customFormat="1" ht="110.25">
      <c r="A983" s="587" t="s">
        <v>1866</v>
      </c>
      <c r="B983" s="587" t="s">
        <v>1866</v>
      </c>
      <c r="C983" s="25" t="s">
        <v>309</v>
      </c>
      <c r="D983" s="410">
        <v>199.886</v>
      </c>
      <c r="E983" s="588" t="s">
        <v>590</v>
      </c>
    </row>
    <row r="984" spans="1:7" s="415" customFormat="1" ht="94.5">
      <c r="A984" s="587" t="s">
        <v>1867</v>
      </c>
      <c r="B984" s="587" t="s">
        <v>1867</v>
      </c>
      <c r="C984" s="25" t="s">
        <v>309</v>
      </c>
      <c r="D984" s="410">
        <v>187.88399999999999</v>
      </c>
      <c r="E984" s="588" t="s">
        <v>590</v>
      </c>
    </row>
    <row r="985" spans="1:7" s="415" customFormat="1" ht="94.5">
      <c r="A985" s="587" t="s">
        <v>1868</v>
      </c>
      <c r="B985" s="587" t="s">
        <v>1868</v>
      </c>
      <c r="C985" s="25" t="s">
        <v>309</v>
      </c>
      <c r="D985" s="410">
        <v>199.892</v>
      </c>
      <c r="E985" s="588" t="s">
        <v>590</v>
      </c>
    </row>
    <row r="986" spans="1:7" s="415" customFormat="1" ht="94.5">
      <c r="A986" s="587" t="s">
        <v>1869</v>
      </c>
      <c r="B986" s="587" t="s">
        <v>1869</v>
      </c>
      <c r="C986" s="25" t="s">
        <v>309</v>
      </c>
      <c r="D986" s="410">
        <v>192.791</v>
      </c>
      <c r="E986" s="588" t="s">
        <v>590</v>
      </c>
    </row>
    <row r="987" spans="1:7" s="415" customFormat="1" ht="110.25">
      <c r="A987" s="587" t="s">
        <v>1870</v>
      </c>
      <c r="B987" s="587" t="s">
        <v>1870</v>
      </c>
      <c r="C987" s="25" t="s">
        <v>309</v>
      </c>
      <c r="D987" s="410">
        <v>176.096</v>
      </c>
      <c r="E987" s="588" t="s">
        <v>590</v>
      </c>
    </row>
    <row r="988" spans="1:7" s="415" customFormat="1" ht="94.5">
      <c r="A988" s="587" t="s">
        <v>1871</v>
      </c>
      <c r="B988" s="587" t="s">
        <v>1871</v>
      </c>
      <c r="C988" s="25" t="s">
        <v>309</v>
      </c>
      <c r="D988" s="410">
        <v>199.87200000000001</v>
      </c>
      <c r="E988" s="588" t="s">
        <v>590</v>
      </c>
    </row>
    <row r="989" spans="1:7" s="415" customFormat="1" ht="157.5">
      <c r="A989" s="587" t="s">
        <v>1872</v>
      </c>
      <c r="B989" s="587" t="s">
        <v>1872</v>
      </c>
      <c r="C989" s="25"/>
      <c r="D989" s="410">
        <v>185.251</v>
      </c>
      <c r="E989" s="588" t="s">
        <v>590</v>
      </c>
    </row>
    <row r="990" spans="1:7" s="415" customFormat="1" ht="141.75">
      <c r="A990" s="587" t="s">
        <v>1873</v>
      </c>
      <c r="B990" s="587" t="s">
        <v>1873</v>
      </c>
      <c r="C990" s="25"/>
      <c r="D990" s="410">
        <v>185.851</v>
      </c>
      <c r="E990" s="588" t="s">
        <v>590</v>
      </c>
    </row>
    <row r="991" spans="1:7" s="415" customFormat="1" ht="141.75">
      <c r="A991" s="587" t="s">
        <v>1874</v>
      </c>
      <c r="B991" s="587" t="s">
        <v>1874</v>
      </c>
      <c r="C991" s="25"/>
      <c r="D991" s="410">
        <v>192.79</v>
      </c>
      <c r="E991" s="588" t="s">
        <v>590</v>
      </c>
    </row>
    <row r="992" spans="1:7" s="415" customFormat="1" ht="94.5">
      <c r="A992" s="587" t="s">
        <v>1875</v>
      </c>
      <c r="B992" s="587" t="s">
        <v>1875</v>
      </c>
      <c r="C992" s="25"/>
      <c r="D992" s="410">
        <v>177.13</v>
      </c>
      <c r="E992" s="588" t="s">
        <v>590</v>
      </c>
    </row>
    <row r="993" spans="1:5" s="415" customFormat="1">
      <c r="A993" s="412" t="s">
        <v>307</v>
      </c>
      <c r="B993" s="29"/>
      <c r="C993" s="27"/>
      <c r="D993" s="336">
        <f>SUM(D980:D992)</f>
        <v>2491.9030000000002</v>
      </c>
      <c r="E993" s="25"/>
    </row>
    <row r="994" spans="1:5" s="415" customFormat="1" ht="47.25">
      <c r="A994" s="409" t="s">
        <v>597</v>
      </c>
      <c r="B994" s="413" t="s">
        <v>598</v>
      </c>
      <c r="C994" s="27"/>
      <c r="D994" s="410">
        <v>176.54300000000001</v>
      </c>
      <c r="E994" s="439" t="s">
        <v>599</v>
      </c>
    </row>
    <row r="995" spans="1:5" s="415" customFormat="1">
      <c r="A995" s="412" t="s">
        <v>307</v>
      </c>
      <c r="B995" s="413"/>
      <c r="C995" s="27"/>
      <c r="D995" s="414">
        <f>D994</f>
        <v>176.54300000000001</v>
      </c>
      <c r="E995" s="25"/>
    </row>
    <row r="996" spans="1:5" s="415" customFormat="1" ht="63">
      <c r="A996" s="537" t="s">
        <v>1876</v>
      </c>
      <c r="B996" s="537" t="s">
        <v>1877</v>
      </c>
      <c r="C996" s="27"/>
      <c r="D996" s="410">
        <v>44.301299999999998</v>
      </c>
      <c r="E996" s="25" t="s">
        <v>1878</v>
      </c>
    </row>
    <row r="997" spans="1:5" s="415" customFormat="1">
      <c r="A997" s="412" t="s">
        <v>307</v>
      </c>
      <c r="B997" s="413"/>
      <c r="C997" s="27"/>
      <c r="D997" s="414">
        <f>D996</f>
        <v>44.301299999999998</v>
      </c>
      <c r="E997" s="25"/>
    </row>
    <row r="998" spans="1:5" s="415" customFormat="1" ht="63">
      <c r="A998" s="587" t="s">
        <v>1879</v>
      </c>
      <c r="B998" s="587" t="s">
        <v>1879</v>
      </c>
      <c r="C998" s="27"/>
      <c r="D998" s="411">
        <v>10.715999999999999</v>
      </c>
      <c r="E998" s="439" t="s">
        <v>599</v>
      </c>
    </row>
    <row r="999" spans="1:5" s="415" customFormat="1" ht="78.75">
      <c r="A999" s="587" t="s">
        <v>1880</v>
      </c>
      <c r="B999" s="587" t="s">
        <v>1880</v>
      </c>
      <c r="C999" s="27"/>
      <c r="D999" s="411">
        <v>10.715999999999999</v>
      </c>
      <c r="E999" s="439" t="s">
        <v>599</v>
      </c>
    </row>
    <row r="1000" spans="1:5" s="415" customFormat="1" ht="78.75">
      <c r="A1000" s="587" t="s">
        <v>1881</v>
      </c>
      <c r="B1000" s="587" t="s">
        <v>1881</v>
      </c>
      <c r="C1000" s="27"/>
      <c r="D1000" s="411">
        <v>10.715999999999999</v>
      </c>
      <c r="E1000" s="439" t="s">
        <v>599</v>
      </c>
    </row>
    <row r="1001" spans="1:5" s="415" customFormat="1" ht="78.75">
      <c r="A1001" s="587" t="s">
        <v>1882</v>
      </c>
      <c r="B1001" s="587" t="s">
        <v>1882</v>
      </c>
      <c r="C1001" s="27"/>
      <c r="D1001" s="411">
        <v>14.71</v>
      </c>
      <c r="E1001" s="439" t="s">
        <v>599</v>
      </c>
    </row>
    <row r="1002" spans="1:5" s="415" customFormat="1">
      <c r="A1002" s="412" t="s">
        <v>307</v>
      </c>
      <c r="B1002" s="413"/>
      <c r="C1002" s="27"/>
      <c r="D1002" s="414">
        <f>SUM(D998:D1001)</f>
        <v>46.857999999999997</v>
      </c>
      <c r="E1002" s="25"/>
    </row>
    <row r="1003" spans="1:5" s="415" customFormat="1">
      <c r="A1003" s="592" t="s">
        <v>1</v>
      </c>
      <c r="B1003" s="587"/>
      <c r="C1003" s="27"/>
      <c r="D1003" s="336">
        <f>D975+D979+D993+D995+D997+D1002</f>
        <v>12180.497299999997</v>
      </c>
      <c r="E1003" s="439"/>
    </row>
    <row r="1004" spans="1:5" s="418" customFormat="1">
      <c r="A1004" s="606" t="s">
        <v>30</v>
      </c>
      <c r="B1004" s="606"/>
      <c r="C1004" s="606"/>
      <c r="D1004" s="606"/>
      <c r="E1004" s="606"/>
    </row>
    <row r="1005" spans="1:5" ht="78.75">
      <c r="A1005" s="593" t="s">
        <v>344</v>
      </c>
      <c r="B1005" s="593" t="s">
        <v>478</v>
      </c>
      <c r="C1005" s="594" t="s">
        <v>345</v>
      </c>
      <c r="D1005" s="470">
        <v>191.51338999999999</v>
      </c>
      <c r="E1005" s="594" t="s">
        <v>538</v>
      </c>
    </row>
    <row r="1006" spans="1:5" ht="78.75">
      <c r="A1006" s="593" t="s">
        <v>344</v>
      </c>
      <c r="B1006" s="593" t="s">
        <v>478</v>
      </c>
      <c r="C1006" s="594" t="s">
        <v>345</v>
      </c>
      <c r="D1006" s="470">
        <v>4.1873100000000001</v>
      </c>
      <c r="E1006" s="594" t="s">
        <v>539</v>
      </c>
    </row>
    <row r="1007" spans="1:5" ht="63">
      <c r="A1007" s="593" t="s">
        <v>479</v>
      </c>
      <c r="B1007" s="593" t="s">
        <v>480</v>
      </c>
      <c r="C1007" s="594" t="s">
        <v>345</v>
      </c>
      <c r="D1007" s="470">
        <v>23.084759999999999</v>
      </c>
      <c r="E1007" s="594" t="s">
        <v>538</v>
      </c>
    </row>
    <row r="1008" spans="1:5" ht="63">
      <c r="A1008" s="593" t="s">
        <v>479</v>
      </c>
      <c r="B1008" s="593" t="s">
        <v>480</v>
      </c>
      <c r="C1008" s="594" t="s">
        <v>345</v>
      </c>
      <c r="D1008" s="470">
        <v>0.50521000000000005</v>
      </c>
      <c r="E1008" s="594" t="s">
        <v>539</v>
      </c>
    </row>
    <row r="1009" spans="1:5" ht="63">
      <c r="A1009" s="593" t="s">
        <v>346</v>
      </c>
      <c r="B1009" s="593" t="s">
        <v>481</v>
      </c>
      <c r="C1009" s="594" t="s">
        <v>345</v>
      </c>
      <c r="D1009" s="470">
        <v>194.39005</v>
      </c>
      <c r="E1009" s="594" t="s">
        <v>538</v>
      </c>
    </row>
    <row r="1010" spans="1:5" ht="63">
      <c r="A1010" s="593" t="s">
        <v>346</v>
      </c>
      <c r="B1010" s="593" t="s">
        <v>481</v>
      </c>
      <c r="C1010" s="594" t="s">
        <v>345</v>
      </c>
      <c r="D1010" s="470">
        <v>4.2450400000000004</v>
      </c>
      <c r="E1010" s="594" t="s">
        <v>539</v>
      </c>
    </row>
    <row r="1011" spans="1:5" ht="63">
      <c r="A1011" s="593" t="s">
        <v>347</v>
      </c>
      <c r="B1011" s="593" t="s">
        <v>482</v>
      </c>
      <c r="C1011" s="594" t="s">
        <v>345</v>
      </c>
      <c r="D1011" s="470">
        <v>190.01562999999999</v>
      </c>
      <c r="E1011" s="594" t="s">
        <v>538</v>
      </c>
    </row>
    <row r="1012" spans="1:5" ht="63">
      <c r="A1012" s="593" t="s">
        <v>347</v>
      </c>
      <c r="B1012" s="593" t="s">
        <v>482</v>
      </c>
      <c r="C1012" s="594" t="s">
        <v>345</v>
      </c>
      <c r="D1012" s="470">
        <v>4.1449699999999998</v>
      </c>
      <c r="E1012" s="594" t="s">
        <v>539</v>
      </c>
    </row>
    <row r="1013" spans="1:5" ht="78.75">
      <c r="A1013" s="593" t="s">
        <v>485</v>
      </c>
      <c r="B1013" s="593" t="s">
        <v>2065</v>
      </c>
      <c r="C1013" s="594" t="s">
        <v>345</v>
      </c>
      <c r="D1013" s="470">
        <v>163.44452000000001</v>
      </c>
      <c r="E1013" s="594" t="s">
        <v>538</v>
      </c>
    </row>
    <row r="1014" spans="1:5" ht="78.75">
      <c r="A1014" s="593" t="s">
        <v>485</v>
      </c>
      <c r="B1014" s="593" t="s">
        <v>2065</v>
      </c>
      <c r="C1014" s="594" t="s">
        <v>345</v>
      </c>
      <c r="D1014" s="470">
        <v>3.5651199999999998</v>
      </c>
      <c r="E1014" s="594" t="s">
        <v>539</v>
      </c>
    </row>
    <row r="1015" spans="1:5" ht="63">
      <c r="A1015" s="593" t="s">
        <v>2066</v>
      </c>
      <c r="B1015" s="593" t="s">
        <v>2067</v>
      </c>
      <c r="C1015" s="594" t="s">
        <v>345</v>
      </c>
      <c r="D1015" s="470">
        <v>5.3454199999999998</v>
      </c>
      <c r="E1015" s="594" t="s">
        <v>542</v>
      </c>
    </row>
    <row r="1016" spans="1:5" ht="94.5">
      <c r="A1016" s="593" t="s">
        <v>2068</v>
      </c>
      <c r="B1016" s="593" t="s">
        <v>2069</v>
      </c>
      <c r="C1016" s="594" t="s">
        <v>345</v>
      </c>
      <c r="D1016" s="470">
        <v>49.229930000000003</v>
      </c>
      <c r="E1016" s="594" t="s">
        <v>2070</v>
      </c>
    </row>
    <row r="1017" spans="1:5" ht="78.75">
      <c r="A1017" s="593" t="s">
        <v>483</v>
      </c>
      <c r="B1017" s="593" t="s">
        <v>484</v>
      </c>
      <c r="C1017" s="594" t="s">
        <v>345</v>
      </c>
      <c r="D1017" s="470">
        <v>19.479579999999999</v>
      </c>
      <c r="E1017" s="594" t="s">
        <v>538</v>
      </c>
    </row>
    <row r="1018" spans="1:5" ht="78.75">
      <c r="A1018" s="593" t="s">
        <v>483</v>
      </c>
      <c r="B1018" s="593" t="s">
        <v>484</v>
      </c>
      <c r="C1018" s="594" t="s">
        <v>345</v>
      </c>
      <c r="D1018" s="470">
        <v>0.42515999999999998</v>
      </c>
      <c r="E1018" s="594" t="s">
        <v>539</v>
      </c>
    </row>
    <row r="1019" spans="1:5" ht="78.75">
      <c r="A1019" s="593" t="s">
        <v>348</v>
      </c>
      <c r="B1019" s="593" t="s">
        <v>486</v>
      </c>
      <c r="C1019" s="594" t="s">
        <v>349</v>
      </c>
      <c r="D1019" s="470">
        <v>195.63696999999999</v>
      </c>
      <c r="E1019" s="594" t="s">
        <v>540</v>
      </c>
    </row>
    <row r="1020" spans="1:5" ht="78.75">
      <c r="A1020" s="593" t="s">
        <v>348</v>
      </c>
      <c r="B1020" s="593" t="s">
        <v>486</v>
      </c>
      <c r="C1020" s="594" t="s">
        <v>349</v>
      </c>
      <c r="D1020" s="470">
        <v>4.0168600000000003</v>
      </c>
      <c r="E1020" s="594" t="s">
        <v>539</v>
      </c>
    </row>
    <row r="1021" spans="1:5" ht="78.75">
      <c r="A1021" s="593" t="s">
        <v>350</v>
      </c>
      <c r="B1021" s="593" t="s">
        <v>487</v>
      </c>
      <c r="C1021" s="594" t="s">
        <v>349</v>
      </c>
      <c r="D1021" s="470">
        <v>192.20077000000001</v>
      </c>
      <c r="E1021" s="594" t="s">
        <v>393</v>
      </c>
    </row>
    <row r="1022" spans="1:5" ht="78.75">
      <c r="A1022" s="593" t="s">
        <v>350</v>
      </c>
      <c r="B1022" s="593" t="s">
        <v>487</v>
      </c>
      <c r="C1022" s="594" t="s">
        <v>349</v>
      </c>
      <c r="D1022" s="470">
        <v>3.50508</v>
      </c>
      <c r="E1022" s="594" t="s">
        <v>539</v>
      </c>
    </row>
    <row r="1023" spans="1:5" ht="78.75">
      <c r="A1023" s="593" t="s">
        <v>351</v>
      </c>
      <c r="B1023" s="593" t="s">
        <v>488</v>
      </c>
      <c r="C1023" s="594" t="s">
        <v>349</v>
      </c>
      <c r="D1023" s="470">
        <v>195.68886000000001</v>
      </c>
      <c r="E1023" s="594" t="s">
        <v>540</v>
      </c>
    </row>
    <row r="1024" spans="1:5" ht="78.75">
      <c r="A1024" s="593" t="s">
        <v>351</v>
      </c>
      <c r="B1024" s="593" t="s">
        <v>488</v>
      </c>
      <c r="C1024" s="594" t="s">
        <v>349</v>
      </c>
      <c r="D1024" s="470">
        <v>4.0930999999999997</v>
      </c>
      <c r="E1024" s="594" t="s">
        <v>539</v>
      </c>
    </row>
    <row r="1025" spans="1:5" ht="78.75">
      <c r="A1025" s="593" t="s">
        <v>352</v>
      </c>
      <c r="B1025" s="593" t="s">
        <v>489</v>
      </c>
      <c r="C1025" s="594" t="s">
        <v>349</v>
      </c>
      <c r="D1025" s="470">
        <v>195.47801000000001</v>
      </c>
      <c r="E1025" s="594" t="s">
        <v>540</v>
      </c>
    </row>
    <row r="1026" spans="1:5" ht="78.75">
      <c r="A1026" s="593" t="s">
        <v>352</v>
      </c>
      <c r="B1026" s="593" t="s">
        <v>489</v>
      </c>
      <c r="C1026" s="594" t="s">
        <v>349</v>
      </c>
      <c r="D1026" s="470">
        <v>4.0878699999999997</v>
      </c>
      <c r="E1026" s="594" t="s">
        <v>539</v>
      </c>
    </row>
    <row r="1027" spans="1:5" ht="78.75">
      <c r="A1027" s="593" t="s">
        <v>353</v>
      </c>
      <c r="B1027" s="593" t="s">
        <v>490</v>
      </c>
      <c r="C1027" s="594" t="s">
        <v>349</v>
      </c>
      <c r="D1027" s="470">
        <v>195.82668000000001</v>
      </c>
      <c r="E1027" s="594" t="s">
        <v>540</v>
      </c>
    </row>
    <row r="1028" spans="1:5" ht="78.75">
      <c r="A1028" s="593" t="s">
        <v>353</v>
      </c>
      <c r="B1028" s="593" t="s">
        <v>490</v>
      </c>
      <c r="C1028" s="594" t="s">
        <v>349</v>
      </c>
      <c r="D1028" s="470">
        <v>4.0915600000000003</v>
      </c>
      <c r="E1028" s="594" t="s">
        <v>539</v>
      </c>
    </row>
    <row r="1029" spans="1:5" ht="31.5">
      <c r="A1029" s="593" t="s">
        <v>354</v>
      </c>
      <c r="B1029" s="593" t="s">
        <v>354</v>
      </c>
      <c r="C1029" s="594" t="s">
        <v>355</v>
      </c>
      <c r="D1029" s="470"/>
      <c r="E1029" s="594"/>
    </row>
    <row r="1030" spans="1:5" ht="47.25">
      <c r="A1030" s="593" t="s">
        <v>356</v>
      </c>
      <c r="B1030" s="593" t="s">
        <v>491</v>
      </c>
      <c r="C1030" s="594" t="s">
        <v>355</v>
      </c>
      <c r="D1030" s="470">
        <v>195.91529</v>
      </c>
      <c r="E1030" s="594" t="s">
        <v>540</v>
      </c>
    </row>
    <row r="1031" spans="1:5" ht="47.25">
      <c r="A1031" s="593" t="s">
        <v>356</v>
      </c>
      <c r="B1031" s="593" t="s">
        <v>491</v>
      </c>
      <c r="C1031" s="594" t="s">
        <v>355</v>
      </c>
      <c r="D1031" s="470">
        <v>3.99464</v>
      </c>
      <c r="E1031" s="594" t="s">
        <v>539</v>
      </c>
    </row>
    <row r="1032" spans="1:5" ht="78.75">
      <c r="A1032" s="593" t="s">
        <v>2071</v>
      </c>
      <c r="B1032" s="593" t="s">
        <v>2072</v>
      </c>
      <c r="C1032" s="594" t="s">
        <v>355</v>
      </c>
      <c r="D1032" s="470">
        <v>172.71680000000001</v>
      </c>
      <c r="E1032" s="594" t="s">
        <v>2073</v>
      </c>
    </row>
    <row r="1033" spans="1:5" ht="78.75">
      <c r="A1033" s="593" t="s">
        <v>2071</v>
      </c>
      <c r="B1033" s="593" t="s">
        <v>2072</v>
      </c>
      <c r="C1033" s="594" t="s">
        <v>355</v>
      </c>
      <c r="D1033" s="470">
        <v>3.4961000000000002</v>
      </c>
      <c r="E1033" s="594" t="s">
        <v>2074</v>
      </c>
    </row>
    <row r="1034" spans="1:5" ht="63">
      <c r="A1034" s="593" t="s">
        <v>492</v>
      </c>
      <c r="B1034" s="593" t="s">
        <v>493</v>
      </c>
      <c r="C1034" s="594" t="s">
        <v>358</v>
      </c>
      <c r="D1034" s="470">
        <v>164.45471000000001</v>
      </c>
      <c r="E1034" s="594" t="s">
        <v>541</v>
      </c>
    </row>
    <row r="1035" spans="1:5" ht="63">
      <c r="A1035" s="593" t="s">
        <v>492</v>
      </c>
      <c r="B1035" s="593" t="s">
        <v>493</v>
      </c>
      <c r="C1035" s="594" t="s">
        <v>358</v>
      </c>
      <c r="D1035" s="470">
        <v>2.9236</v>
      </c>
      <c r="E1035" s="594" t="s">
        <v>539</v>
      </c>
    </row>
    <row r="1036" spans="1:5" ht="78.75">
      <c r="A1036" s="593" t="s">
        <v>2075</v>
      </c>
      <c r="B1036" s="593" t="s">
        <v>2076</v>
      </c>
      <c r="C1036" s="594" t="s">
        <v>358</v>
      </c>
      <c r="D1036" s="470">
        <v>46.140129999999999</v>
      </c>
      <c r="E1036" s="594" t="s">
        <v>541</v>
      </c>
    </row>
    <row r="1037" spans="1:5" ht="78.75">
      <c r="A1037" s="593" t="s">
        <v>494</v>
      </c>
      <c r="B1037" s="593" t="s">
        <v>495</v>
      </c>
      <c r="C1037" s="594" t="s">
        <v>358</v>
      </c>
      <c r="D1037" s="470">
        <v>58.951030000000003</v>
      </c>
      <c r="E1037" s="594" t="s">
        <v>541</v>
      </c>
    </row>
    <row r="1038" spans="1:5" ht="63">
      <c r="A1038" s="593" t="s">
        <v>496</v>
      </c>
      <c r="B1038" s="593" t="s">
        <v>497</v>
      </c>
      <c r="C1038" s="594" t="s">
        <v>358</v>
      </c>
      <c r="D1038" s="470">
        <v>116.60028</v>
      </c>
      <c r="E1038" s="594" t="s">
        <v>541</v>
      </c>
    </row>
    <row r="1039" spans="1:5" ht="78.75">
      <c r="A1039" s="593" t="s">
        <v>498</v>
      </c>
      <c r="B1039" s="593" t="s">
        <v>499</v>
      </c>
      <c r="C1039" s="594" t="s">
        <v>358</v>
      </c>
      <c r="D1039" s="470">
        <v>31.295200000000001</v>
      </c>
      <c r="E1039" s="594" t="s">
        <v>541</v>
      </c>
    </row>
    <row r="1040" spans="1:5" ht="78.75">
      <c r="A1040" s="593" t="s">
        <v>498</v>
      </c>
      <c r="B1040" s="593" t="s">
        <v>499</v>
      </c>
      <c r="C1040" s="594" t="s">
        <v>358</v>
      </c>
      <c r="D1040" s="470">
        <v>0.55671999999999999</v>
      </c>
      <c r="E1040" s="594" t="s">
        <v>539</v>
      </c>
    </row>
    <row r="1041" spans="1:5" ht="63">
      <c r="A1041" s="593" t="s">
        <v>2077</v>
      </c>
      <c r="B1041" s="593" t="s">
        <v>2078</v>
      </c>
      <c r="C1041" s="594" t="s">
        <v>358</v>
      </c>
      <c r="D1041" s="470">
        <v>76.018389999999997</v>
      </c>
      <c r="E1041" s="594" t="s">
        <v>541</v>
      </c>
    </row>
    <row r="1042" spans="1:5" ht="78.75">
      <c r="A1042" s="593" t="s">
        <v>500</v>
      </c>
      <c r="B1042" s="593" t="s">
        <v>501</v>
      </c>
      <c r="C1042" s="594" t="s">
        <v>502</v>
      </c>
      <c r="D1042" s="470">
        <v>73.420230000000004</v>
      </c>
      <c r="E1042" s="594" t="s">
        <v>542</v>
      </c>
    </row>
    <row r="1043" spans="1:5" ht="78.75">
      <c r="A1043" s="593" t="s">
        <v>500</v>
      </c>
      <c r="B1043" s="593" t="s">
        <v>501</v>
      </c>
      <c r="C1043" s="594" t="s">
        <v>502</v>
      </c>
      <c r="D1043" s="470">
        <v>1.5728800000000001</v>
      </c>
      <c r="E1043" s="594" t="s">
        <v>543</v>
      </c>
    </row>
    <row r="1044" spans="1:5" ht="63">
      <c r="A1044" s="593" t="s">
        <v>503</v>
      </c>
      <c r="B1044" s="593" t="s">
        <v>504</v>
      </c>
      <c r="C1044" s="594" t="s">
        <v>502</v>
      </c>
      <c r="D1044" s="470">
        <v>69.201939999999993</v>
      </c>
      <c r="E1044" s="594" t="s">
        <v>542</v>
      </c>
    </row>
    <row r="1045" spans="1:5" ht="63">
      <c r="A1045" s="593" t="s">
        <v>503</v>
      </c>
      <c r="B1045" s="593" t="s">
        <v>504</v>
      </c>
      <c r="C1045" s="594" t="s">
        <v>502</v>
      </c>
      <c r="D1045" s="470">
        <v>1.4069400000000001</v>
      </c>
      <c r="E1045" s="594" t="s">
        <v>543</v>
      </c>
    </row>
    <row r="1046" spans="1:5" ht="78.75">
      <c r="A1046" s="593" t="s">
        <v>359</v>
      </c>
      <c r="B1046" s="593" t="s">
        <v>505</v>
      </c>
      <c r="C1046" s="594" t="s">
        <v>360</v>
      </c>
      <c r="D1046" s="470">
        <v>24.973680000000002</v>
      </c>
      <c r="E1046" s="594" t="s">
        <v>542</v>
      </c>
    </row>
    <row r="1047" spans="1:5" ht="78.75">
      <c r="A1047" s="593" t="s">
        <v>359</v>
      </c>
      <c r="B1047" s="593" t="s">
        <v>505</v>
      </c>
      <c r="C1047" s="594" t="s">
        <v>360</v>
      </c>
      <c r="D1047" s="470">
        <v>0.51200999999999997</v>
      </c>
      <c r="E1047" s="594" t="s">
        <v>543</v>
      </c>
    </row>
    <row r="1048" spans="1:5" ht="78.75">
      <c r="A1048" s="593" t="s">
        <v>361</v>
      </c>
      <c r="B1048" s="593" t="s">
        <v>506</v>
      </c>
      <c r="C1048" s="594" t="s">
        <v>360</v>
      </c>
      <c r="D1048" s="470">
        <v>57.023539999999997</v>
      </c>
      <c r="E1048" s="594" t="s">
        <v>542</v>
      </c>
    </row>
    <row r="1049" spans="1:5" ht="78.75">
      <c r="A1049" s="593" t="s">
        <v>361</v>
      </c>
      <c r="B1049" s="593" t="s">
        <v>506</v>
      </c>
      <c r="C1049" s="594" t="s">
        <v>360</v>
      </c>
      <c r="D1049" s="470">
        <v>1.1633800000000001</v>
      </c>
      <c r="E1049" s="594" t="s">
        <v>543</v>
      </c>
    </row>
    <row r="1050" spans="1:5" ht="63">
      <c r="A1050" s="593" t="s">
        <v>2079</v>
      </c>
      <c r="B1050" s="593" t="s">
        <v>2080</v>
      </c>
      <c r="C1050" s="594" t="s">
        <v>360</v>
      </c>
      <c r="D1050" s="470">
        <v>46.286839999999998</v>
      </c>
      <c r="E1050" s="594" t="s">
        <v>542</v>
      </c>
    </row>
    <row r="1051" spans="1:5" ht="63">
      <c r="A1051" s="593" t="s">
        <v>2081</v>
      </c>
      <c r="B1051" s="593" t="s">
        <v>2080</v>
      </c>
      <c r="C1051" s="594" t="s">
        <v>360</v>
      </c>
      <c r="D1051" s="470">
        <v>0.94533</v>
      </c>
      <c r="E1051" s="594" t="s">
        <v>543</v>
      </c>
    </row>
    <row r="1052" spans="1:5" ht="63">
      <c r="A1052" s="593" t="s">
        <v>2082</v>
      </c>
      <c r="B1052" s="593" t="s">
        <v>2083</v>
      </c>
      <c r="C1052" s="594" t="s">
        <v>360</v>
      </c>
      <c r="D1052" s="470">
        <v>44.11759</v>
      </c>
      <c r="E1052" s="594" t="s">
        <v>542</v>
      </c>
    </row>
    <row r="1053" spans="1:5" ht="63">
      <c r="A1053" s="593" t="s">
        <v>2082</v>
      </c>
      <c r="B1053" s="593" t="s">
        <v>2083</v>
      </c>
      <c r="C1053" s="594" t="s">
        <v>360</v>
      </c>
      <c r="D1053" s="470">
        <v>0.90085999999999999</v>
      </c>
      <c r="E1053" s="594" t="s">
        <v>543</v>
      </c>
    </row>
    <row r="1054" spans="1:5" ht="63">
      <c r="A1054" s="593" t="s">
        <v>507</v>
      </c>
      <c r="B1054" s="593" t="s">
        <v>508</v>
      </c>
      <c r="C1054" s="594" t="s">
        <v>360</v>
      </c>
      <c r="D1054" s="470">
        <v>23.376580000000001</v>
      </c>
      <c r="E1054" s="594" t="s">
        <v>542</v>
      </c>
    </row>
    <row r="1055" spans="1:5" ht="63">
      <c r="A1055" s="593" t="s">
        <v>507</v>
      </c>
      <c r="B1055" s="593" t="s">
        <v>508</v>
      </c>
      <c r="C1055" s="594" t="s">
        <v>360</v>
      </c>
      <c r="D1055" s="470">
        <v>0.47572999999999999</v>
      </c>
      <c r="E1055" s="594" t="s">
        <v>543</v>
      </c>
    </row>
    <row r="1056" spans="1:5" ht="63">
      <c r="A1056" s="593" t="s">
        <v>509</v>
      </c>
      <c r="B1056" s="593" t="s">
        <v>510</v>
      </c>
      <c r="C1056" s="594" t="s">
        <v>360</v>
      </c>
      <c r="D1056" s="470">
        <v>35.195050000000002</v>
      </c>
      <c r="E1056" s="594" t="s">
        <v>542</v>
      </c>
    </row>
    <row r="1057" spans="1:5" ht="63">
      <c r="A1057" s="593" t="s">
        <v>509</v>
      </c>
      <c r="B1057" s="593" t="s">
        <v>510</v>
      </c>
      <c r="C1057" s="594" t="s">
        <v>360</v>
      </c>
      <c r="D1057" s="470">
        <v>0.70862000000000003</v>
      </c>
      <c r="E1057" s="594" t="s">
        <v>543</v>
      </c>
    </row>
    <row r="1058" spans="1:5" ht="63">
      <c r="A1058" s="593" t="s">
        <v>351</v>
      </c>
      <c r="B1058" s="593" t="s">
        <v>511</v>
      </c>
      <c r="C1058" s="594" t="s">
        <v>360</v>
      </c>
      <c r="D1058" s="470">
        <v>27.44847</v>
      </c>
      <c r="E1058" s="594" t="s">
        <v>542</v>
      </c>
    </row>
    <row r="1059" spans="1:5" ht="63">
      <c r="A1059" s="593" t="s">
        <v>351</v>
      </c>
      <c r="B1059" s="593" t="s">
        <v>511</v>
      </c>
      <c r="C1059" s="594" t="s">
        <v>360</v>
      </c>
      <c r="D1059" s="470">
        <v>0.55183000000000004</v>
      </c>
      <c r="E1059" s="594" t="s">
        <v>543</v>
      </c>
    </row>
    <row r="1060" spans="1:5" ht="78.75">
      <c r="A1060" s="593" t="s">
        <v>2084</v>
      </c>
      <c r="B1060" s="593" t="s">
        <v>2085</v>
      </c>
      <c r="C1060" s="594" t="s">
        <v>360</v>
      </c>
      <c r="D1060" s="470">
        <v>28.726959999999998</v>
      </c>
      <c r="E1060" s="594" t="s">
        <v>542</v>
      </c>
    </row>
    <row r="1061" spans="1:5" ht="78.75">
      <c r="A1061" s="593" t="s">
        <v>2084</v>
      </c>
      <c r="B1061" s="593" t="s">
        <v>2085</v>
      </c>
      <c r="C1061" s="594" t="s">
        <v>360</v>
      </c>
      <c r="D1061" s="470">
        <v>0.58887999999999996</v>
      </c>
      <c r="E1061" s="594" t="s">
        <v>543</v>
      </c>
    </row>
    <row r="1062" spans="1:5" ht="47.25">
      <c r="A1062" s="593" t="s">
        <v>2086</v>
      </c>
      <c r="B1062" s="593" t="s">
        <v>2087</v>
      </c>
      <c r="C1062" s="594" t="s">
        <v>360</v>
      </c>
      <c r="D1062" s="470">
        <v>45.091410000000003</v>
      </c>
      <c r="E1062" s="594" t="s">
        <v>542</v>
      </c>
    </row>
    <row r="1063" spans="1:5" ht="47.25">
      <c r="A1063" s="593" t="s">
        <v>512</v>
      </c>
      <c r="B1063" s="593" t="s">
        <v>2088</v>
      </c>
      <c r="C1063" s="594" t="s">
        <v>362</v>
      </c>
      <c r="D1063" s="470">
        <v>45.32208</v>
      </c>
      <c r="E1063" s="594" t="s">
        <v>542</v>
      </c>
    </row>
    <row r="1064" spans="1:5" ht="63">
      <c r="A1064" s="593" t="s">
        <v>513</v>
      </c>
      <c r="B1064" s="593" t="s">
        <v>514</v>
      </c>
      <c r="C1064" s="594" t="s">
        <v>362</v>
      </c>
      <c r="D1064" s="470">
        <v>54.4848</v>
      </c>
      <c r="E1064" s="594" t="s">
        <v>542</v>
      </c>
    </row>
    <row r="1065" spans="1:5" ht="63">
      <c r="A1065" s="593" t="s">
        <v>513</v>
      </c>
      <c r="B1065" s="593" t="s">
        <v>514</v>
      </c>
      <c r="C1065" s="594" t="s">
        <v>362</v>
      </c>
      <c r="D1065" s="470">
        <v>1.0981000000000001</v>
      </c>
      <c r="E1065" s="594" t="s">
        <v>543</v>
      </c>
    </row>
    <row r="1066" spans="1:5" ht="94.5">
      <c r="A1066" s="593" t="s">
        <v>354</v>
      </c>
      <c r="B1066" s="593" t="s">
        <v>515</v>
      </c>
      <c r="C1066" s="594" t="s">
        <v>362</v>
      </c>
      <c r="D1066" s="470">
        <v>196.00425000000001</v>
      </c>
      <c r="E1066" s="594" t="s">
        <v>542</v>
      </c>
    </row>
    <row r="1067" spans="1:5" ht="94.5">
      <c r="A1067" s="593" t="s">
        <v>363</v>
      </c>
      <c r="B1067" s="593" t="s">
        <v>515</v>
      </c>
      <c r="C1067" s="594" t="s">
        <v>362</v>
      </c>
      <c r="D1067" s="470">
        <v>3.9605700000000001</v>
      </c>
      <c r="E1067" s="594" t="s">
        <v>543</v>
      </c>
    </row>
    <row r="1068" spans="1:5" ht="94.5">
      <c r="A1068" s="593" t="s">
        <v>516</v>
      </c>
      <c r="B1068" s="593" t="s">
        <v>2089</v>
      </c>
      <c r="C1068" s="594" t="s">
        <v>362</v>
      </c>
      <c r="D1068" s="470">
        <v>68.442719999999994</v>
      </c>
      <c r="E1068" s="594" t="s">
        <v>542</v>
      </c>
    </row>
    <row r="1069" spans="1:5" ht="94.5">
      <c r="A1069" s="593" t="s">
        <v>516</v>
      </c>
      <c r="B1069" s="593" t="s">
        <v>2089</v>
      </c>
      <c r="C1069" s="594" t="s">
        <v>362</v>
      </c>
      <c r="D1069" s="470">
        <v>1.3778600000000001</v>
      </c>
      <c r="E1069" s="594" t="s">
        <v>543</v>
      </c>
    </row>
    <row r="1070" spans="1:5" ht="110.25">
      <c r="A1070" s="593" t="s">
        <v>2090</v>
      </c>
      <c r="B1070" s="593" t="s">
        <v>2091</v>
      </c>
      <c r="C1070" s="594" t="s">
        <v>362</v>
      </c>
      <c r="D1070" s="470">
        <v>27.8306</v>
      </c>
      <c r="E1070" s="594" t="s">
        <v>542</v>
      </c>
    </row>
    <row r="1071" spans="1:5" ht="110.25">
      <c r="A1071" s="593" t="s">
        <v>2090</v>
      </c>
      <c r="B1071" s="593" t="s">
        <v>2091</v>
      </c>
      <c r="C1071" s="594" t="s">
        <v>362</v>
      </c>
      <c r="D1071" s="470">
        <v>0.56550999999999996</v>
      </c>
      <c r="E1071" s="594" t="s">
        <v>543</v>
      </c>
    </row>
    <row r="1072" spans="1:5" ht="47.25">
      <c r="A1072" s="593" t="s">
        <v>512</v>
      </c>
      <c r="B1072" s="593" t="s">
        <v>2088</v>
      </c>
      <c r="C1072" s="594" t="s">
        <v>362</v>
      </c>
      <c r="D1072" s="470">
        <v>19.8</v>
      </c>
      <c r="E1072" s="594" t="s">
        <v>542</v>
      </c>
    </row>
    <row r="1073" spans="1:5" ht="63">
      <c r="A1073" s="593" t="s">
        <v>364</v>
      </c>
      <c r="B1073" s="593" t="s">
        <v>517</v>
      </c>
      <c r="C1073" s="594" t="s">
        <v>92</v>
      </c>
      <c r="D1073" s="470">
        <v>45.576740000000001</v>
      </c>
      <c r="E1073" s="594" t="s">
        <v>93</v>
      </c>
    </row>
    <row r="1074" spans="1:5" ht="63">
      <c r="A1074" s="593" t="s">
        <v>364</v>
      </c>
      <c r="B1074" s="593" t="s">
        <v>517</v>
      </c>
      <c r="C1074" s="594" t="s">
        <v>92</v>
      </c>
      <c r="D1074" s="470">
        <v>0.74775000000000003</v>
      </c>
      <c r="E1074" s="594" t="s">
        <v>539</v>
      </c>
    </row>
    <row r="1075" spans="1:5" ht="47.25">
      <c r="A1075" s="593" t="s">
        <v>365</v>
      </c>
      <c r="B1075" s="593" t="s">
        <v>518</v>
      </c>
      <c r="C1075" s="594" t="s">
        <v>92</v>
      </c>
      <c r="D1075" s="470">
        <v>90.053979999999996</v>
      </c>
      <c r="E1075" s="594" t="s">
        <v>93</v>
      </c>
    </row>
    <row r="1076" spans="1:5" ht="47.25">
      <c r="A1076" s="593" t="s">
        <v>365</v>
      </c>
      <c r="B1076" s="593" t="s">
        <v>518</v>
      </c>
      <c r="C1076" s="594" t="s">
        <v>92</v>
      </c>
      <c r="D1076" s="470">
        <v>1.4774400000000001</v>
      </c>
      <c r="E1076" s="594" t="s">
        <v>539</v>
      </c>
    </row>
    <row r="1077" spans="1:5" ht="63">
      <c r="A1077" s="593" t="s">
        <v>366</v>
      </c>
      <c r="B1077" s="593" t="s">
        <v>519</v>
      </c>
      <c r="C1077" s="594" t="s">
        <v>92</v>
      </c>
      <c r="D1077" s="470">
        <v>19.267119999999998</v>
      </c>
      <c r="E1077" s="594" t="s">
        <v>93</v>
      </c>
    </row>
    <row r="1078" spans="1:5" ht="63">
      <c r="A1078" s="593" t="s">
        <v>366</v>
      </c>
      <c r="B1078" s="593" t="s">
        <v>519</v>
      </c>
      <c r="C1078" s="594" t="s">
        <v>92</v>
      </c>
      <c r="D1078" s="470">
        <v>0.31609999999999999</v>
      </c>
      <c r="E1078" s="594" t="s">
        <v>539</v>
      </c>
    </row>
    <row r="1079" spans="1:5" ht="78.75">
      <c r="A1079" s="593" t="s">
        <v>367</v>
      </c>
      <c r="B1079" s="593" t="s">
        <v>520</v>
      </c>
      <c r="C1079" s="594" t="s">
        <v>92</v>
      </c>
      <c r="D1079" s="470">
        <v>43.282400000000003</v>
      </c>
      <c r="E1079" s="594" t="s">
        <v>93</v>
      </c>
    </row>
    <row r="1080" spans="1:5" ht="78.75">
      <c r="A1080" s="593" t="s">
        <v>367</v>
      </c>
      <c r="B1080" s="593" t="s">
        <v>520</v>
      </c>
      <c r="C1080" s="594" t="s">
        <v>92</v>
      </c>
      <c r="D1080" s="470">
        <v>0.71009999999999995</v>
      </c>
      <c r="E1080" s="594" t="s">
        <v>539</v>
      </c>
    </row>
    <row r="1081" spans="1:5" ht="78.75">
      <c r="A1081" s="593" t="s">
        <v>521</v>
      </c>
      <c r="B1081" s="593" t="s">
        <v>522</v>
      </c>
      <c r="C1081" s="594" t="s">
        <v>92</v>
      </c>
      <c r="D1081" s="470">
        <v>21.21509</v>
      </c>
      <c r="E1081" s="594" t="s">
        <v>93</v>
      </c>
    </row>
    <row r="1082" spans="1:5" ht="78.75">
      <c r="A1082" s="593" t="s">
        <v>521</v>
      </c>
      <c r="B1082" s="593" t="s">
        <v>522</v>
      </c>
      <c r="C1082" s="594" t="s">
        <v>92</v>
      </c>
      <c r="D1082" s="470">
        <v>0.34805999999999998</v>
      </c>
      <c r="E1082" s="594" t="s">
        <v>539</v>
      </c>
    </row>
    <row r="1083" spans="1:5" ht="63">
      <c r="A1083" s="593" t="s">
        <v>368</v>
      </c>
      <c r="B1083" s="593" t="s">
        <v>523</v>
      </c>
      <c r="C1083" s="594" t="s">
        <v>92</v>
      </c>
      <c r="D1083" s="470">
        <v>70.132279999999994</v>
      </c>
      <c r="E1083" s="594" t="s">
        <v>93</v>
      </c>
    </row>
    <row r="1084" spans="1:5" ht="63">
      <c r="A1084" s="593" t="s">
        <v>368</v>
      </c>
      <c r="B1084" s="593" t="s">
        <v>523</v>
      </c>
      <c r="C1084" s="594" t="s">
        <v>92</v>
      </c>
      <c r="D1084" s="470">
        <v>1.1506099999999999</v>
      </c>
      <c r="E1084" s="594" t="s">
        <v>539</v>
      </c>
    </row>
    <row r="1085" spans="1:5" ht="47.25">
      <c r="A1085" s="593" t="s">
        <v>369</v>
      </c>
      <c r="B1085" s="593" t="s">
        <v>524</v>
      </c>
      <c r="C1085" s="594" t="s">
        <v>92</v>
      </c>
      <c r="D1085" s="470">
        <v>128.88466</v>
      </c>
      <c r="E1085" s="594" t="s">
        <v>93</v>
      </c>
    </row>
    <row r="1086" spans="1:5" ht="47.25">
      <c r="A1086" s="593" t="s">
        <v>369</v>
      </c>
      <c r="B1086" s="593" t="s">
        <v>524</v>
      </c>
      <c r="C1086" s="594" t="s">
        <v>92</v>
      </c>
      <c r="D1086" s="470">
        <v>0.33611999999999997</v>
      </c>
      <c r="E1086" s="594" t="s">
        <v>539</v>
      </c>
    </row>
    <row r="1087" spans="1:5" ht="63">
      <c r="A1087" s="593" t="s">
        <v>370</v>
      </c>
      <c r="B1087" s="593" t="s">
        <v>525</v>
      </c>
      <c r="C1087" s="594" t="s">
        <v>92</v>
      </c>
      <c r="D1087" s="470">
        <v>20.487130000000001</v>
      </c>
      <c r="E1087" s="594" t="s">
        <v>93</v>
      </c>
    </row>
    <row r="1088" spans="1:5" ht="63">
      <c r="A1088" s="593" t="s">
        <v>370</v>
      </c>
      <c r="B1088" s="593" t="s">
        <v>525</v>
      </c>
      <c r="C1088" s="594" t="s">
        <v>92</v>
      </c>
      <c r="D1088" s="470">
        <v>2.1145100000000001</v>
      </c>
      <c r="E1088" s="594" t="s">
        <v>539</v>
      </c>
    </row>
    <row r="1089" spans="1:5" ht="78.75">
      <c r="A1089" s="593" t="s">
        <v>2092</v>
      </c>
      <c r="B1089" s="593" t="s">
        <v>2093</v>
      </c>
      <c r="C1089" s="594" t="s">
        <v>92</v>
      </c>
      <c r="D1089" s="470">
        <v>39.563929999999999</v>
      </c>
      <c r="E1089" s="594" t="s">
        <v>93</v>
      </c>
    </row>
    <row r="1090" spans="1:5" ht="78.75">
      <c r="A1090" s="593" t="s">
        <v>2092</v>
      </c>
      <c r="B1090" s="593" t="s">
        <v>2093</v>
      </c>
      <c r="C1090" s="594" t="s">
        <v>92</v>
      </c>
      <c r="D1090" s="470">
        <v>0.64910000000000001</v>
      </c>
      <c r="E1090" s="594" t="s">
        <v>539</v>
      </c>
    </row>
    <row r="1091" spans="1:5" ht="63">
      <c r="A1091" s="593" t="s">
        <v>371</v>
      </c>
      <c r="B1091" s="593" t="s">
        <v>526</v>
      </c>
      <c r="C1091" s="594" t="s">
        <v>92</v>
      </c>
      <c r="D1091" s="470">
        <v>28.590730000000001</v>
      </c>
      <c r="E1091" s="594" t="s">
        <v>93</v>
      </c>
    </row>
    <row r="1092" spans="1:5" ht="63">
      <c r="A1092" s="593" t="s">
        <v>371</v>
      </c>
      <c r="B1092" s="593" t="s">
        <v>526</v>
      </c>
      <c r="C1092" s="594" t="s">
        <v>92</v>
      </c>
      <c r="D1092" s="470">
        <v>0.46906999999999999</v>
      </c>
      <c r="E1092" s="594" t="s">
        <v>539</v>
      </c>
    </row>
    <row r="1093" spans="1:5" ht="94.5">
      <c r="A1093" s="593" t="s">
        <v>527</v>
      </c>
      <c r="B1093" s="593" t="s">
        <v>528</v>
      </c>
      <c r="C1093" s="594" t="s">
        <v>92</v>
      </c>
      <c r="D1093" s="470">
        <v>124.36848000000001</v>
      </c>
      <c r="E1093" s="594" t="s">
        <v>93</v>
      </c>
    </row>
    <row r="1094" spans="1:5" ht="94.5">
      <c r="A1094" s="593" t="s">
        <v>527</v>
      </c>
      <c r="B1094" s="593" t="s">
        <v>528</v>
      </c>
      <c r="C1094" s="594" t="s">
        <v>92</v>
      </c>
      <c r="D1094" s="470">
        <v>2.0404200000000001</v>
      </c>
      <c r="E1094" s="594" t="s">
        <v>539</v>
      </c>
    </row>
    <row r="1095" spans="1:5" ht="78.75">
      <c r="A1095" s="593" t="s">
        <v>529</v>
      </c>
      <c r="B1095" s="593" t="s">
        <v>530</v>
      </c>
      <c r="C1095" s="594" t="s">
        <v>309</v>
      </c>
      <c r="D1095" s="470">
        <v>195.46333000000001</v>
      </c>
      <c r="E1095" s="594" t="s">
        <v>540</v>
      </c>
    </row>
    <row r="1096" spans="1:5" ht="78.75">
      <c r="A1096" s="593" t="s">
        <v>529</v>
      </c>
      <c r="B1096" s="593" t="s">
        <v>530</v>
      </c>
      <c r="C1096" s="594" t="s">
        <v>309</v>
      </c>
      <c r="D1096" s="470">
        <v>4.07362</v>
      </c>
      <c r="E1096" s="594" t="s">
        <v>539</v>
      </c>
    </row>
    <row r="1097" spans="1:5" ht="78.75">
      <c r="A1097" s="593" t="s">
        <v>531</v>
      </c>
      <c r="B1097" s="593" t="s">
        <v>532</v>
      </c>
      <c r="C1097" s="594" t="s">
        <v>309</v>
      </c>
      <c r="D1097" s="470">
        <v>195.52721</v>
      </c>
      <c r="E1097" s="594" t="s">
        <v>540</v>
      </c>
    </row>
    <row r="1098" spans="1:5" ht="78.75">
      <c r="A1098" s="593" t="s">
        <v>531</v>
      </c>
      <c r="B1098" s="593" t="s">
        <v>532</v>
      </c>
      <c r="C1098" s="594" t="s">
        <v>309</v>
      </c>
      <c r="D1098" s="470">
        <v>4.0753899999999996</v>
      </c>
      <c r="E1098" s="594" t="s">
        <v>539</v>
      </c>
    </row>
    <row r="1099" spans="1:5" ht="78.75">
      <c r="A1099" s="593" t="s">
        <v>533</v>
      </c>
      <c r="B1099" s="593" t="s">
        <v>534</v>
      </c>
      <c r="C1099" s="594" t="s">
        <v>309</v>
      </c>
      <c r="D1099" s="470">
        <v>195.84494000000001</v>
      </c>
      <c r="E1099" s="594" t="s">
        <v>540</v>
      </c>
    </row>
    <row r="1100" spans="1:5" ht="78.75">
      <c r="A1100" s="593" t="s">
        <v>533</v>
      </c>
      <c r="B1100" s="593" t="s">
        <v>534</v>
      </c>
      <c r="C1100" s="594" t="s">
        <v>309</v>
      </c>
      <c r="D1100" s="470">
        <v>4.0842299999999998</v>
      </c>
      <c r="E1100" s="594" t="s">
        <v>539</v>
      </c>
    </row>
    <row r="1101" spans="1:5" ht="63">
      <c r="A1101" s="593" t="s">
        <v>535</v>
      </c>
      <c r="B1101" s="593" t="s">
        <v>536</v>
      </c>
      <c r="C1101" s="594" t="s">
        <v>309</v>
      </c>
      <c r="D1101" s="470">
        <v>195.51831999999999</v>
      </c>
      <c r="E1101" s="594" t="s">
        <v>540</v>
      </c>
    </row>
    <row r="1102" spans="1:5" ht="63">
      <c r="A1102" s="593" t="s">
        <v>535</v>
      </c>
      <c r="B1102" s="593" t="s">
        <v>536</v>
      </c>
      <c r="C1102" s="594" t="s">
        <v>309</v>
      </c>
      <c r="D1102" s="470">
        <v>4.0851300000000004</v>
      </c>
      <c r="E1102" s="594" t="s">
        <v>539</v>
      </c>
    </row>
    <row r="1103" spans="1:5" ht="78.75">
      <c r="A1103" s="593" t="s">
        <v>372</v>
      </c>
      <c r="B1103" s="593" t="s">
        <v>537</v>
      </c>
      <c r="C1103" s="594" t="s">
        <v>309</v>
      </c>
      <c r="D1103" s="470">
        <v>195.81998999999999</v>
      </c>
      <c r="E1103" s="594" t="s">
        <v>540</v>
      </c>
    </row>
    <row r="1104" spans="1:5" ht="78.75">
      <c r="A1104" s="593" t="s">
        <v>372</v>
      </c>
      <c r="B1104" s="593" t="s">
        <v>537</v>
      </c>
      <c r="C1104" s="594" t="s">
        <v>309</v>
      </c>
      <c r="D1104" s="470">
        <v>4.08786</v>
      </c>
      <c r="E1104" s="594" t="s">
        <v>539</v>
      </c>
    </row>
    <row r="1105" spans="1:5">
      <c r="A1105" s="593"/>
      <c r="B1105" s="593"/>
      <c r="C1105" s="594"/>
      <c r="D1105" s="470"/>
      <c r="E1105" s="594"/>
    </row>
    <row r="1106" spans="1:5">
      <c r="A1106" s="595"/>
      <c r="B1106" s="595" t="s">
        <v>1</v>
      </c>
      <c r="C1106" s="596" t="s">
        <v>6</v>
      </c>
      <c r="D1106" s="477">
        <f>SUM(D1005:D1104)</f>
        <v>5264.2018200000002</v>
      </c>
      <c r="E1106" s="597" t="s">
        <v>6</v>
      </c>
    </row>
    <row r="1108" spans="1:5">
      <c r="D1108" s="550"/>
    </row>
  </sheetData>
  <customSheetViews>
    <customSheetView guid="{DFCD6F09-0B42-444A-87C3-52AC3262EE07}" showPageBreaks="1" fitToPage="1">
      <pane ySplit="4" topLeftCell="A68" activePane="bottomLeft" state="frozen"/>
      <selection pane="bottomLeft" activeCell="E11" sqref="E11"/>
      <pageMargins left="0.70866141732283472" right="0.23622047244094491" top="0.31496062992125984" bottom="0.35433070866141736" header="0.31496062992125984" footer="0.31496062992125984"/>
      <pageSetup paperSize="9" scale="71" fitToHeight="100" orientation="portrait" r:id="rId1"/>
    </customSheetView>
    <customSheetView guid="{C1219C9D-BA43-40B5-A7E9-3D4D253C9550}" showPageBreaks="1" fitToPage="1" hiddenRows="1">
      <pane ySplit="4" topLeftCell="A919" activePane="bottomLeft" state="frozen"/>
      <selection pane="bottomLeft" activeCell="A927" sqref="A927"/>
      <pageMargins left="0.70866141732283472" right="0.25" top="0.3" bottom="0.37" header="0.31496062992125984" footer="0.31496062992125984"/>
      <pageSetup paperSize="9" scale="54" fitToHeight="46" orientation="landscape" r:id="rId2"/>
    </customSheetView>
    <customSheetView guid="{5B3AAF3B-CF5D-4001-894F-6C177BAE65E8}" fitToPage="1">
      <pane ySplit="4" topLeftCell="A68" activePane="bottomLeft" state="frozen"/>
      <selection pane="bottomLeft" activeCell="E11" sqref="E11"/>
      <pageMargins left="0.70866141732283472" right="0.23622047244094491" top="0.31496062992125984" bottom="0.35433070866141736" header="0.31496062992125984" footer="0.31496062992125984"/>
      <pageSetup paperSize="9" scale="71" fitToHeight="100" orientation="portrait" r:id="rId3"/>
    </customSheetView>
  </customSheetViews>
  <mergeCells count="121">
    <mergeCell ref="B234:C234"/>
    <mergeCell ref="A235:E235"/>
    <mergeCell ref="B237:C237"/>
    <mergeCell ref="A218:E218"/>
    <mergeCell ref="A239:E239"/>
    <mergeCell ref="A242:E242"/>
    <mergeCell ref="A758:E758"/>
    <mergeCell ref="A761:E761"/>
    <mergeCell ref="A755:E755"/>
    <mergeCell ref="A259:E259"/>
    <mergeCell ref="A739:E739"/>
    <mergeCell ref="A751:E751"/>
    <mergeCell ref="A219:E219"/>
    <mergeCell ref="A220:A228"/>
    <mergeCell ref="B221:C221"/>
    <mergeCell ref="B222:B223"/>
    <mergeCell ref="B224:C224"/>
    <mergeCell ref="B225:B226"/>
    <mergeCell ref="B227:C227"/>
    <mergeCell ref="B228:B229"/>
    <mergeCell ref="B230:C230"/>
    <mergeCell ref="B231:C231"/>
    <mergeCell ref="A232:E232"/>
    <mergeCell ref="A922:E922"/>
    <mergeCell ref="A1004:E1004"/>
    <mergeCell ref="A745:E745"/>
    <mergeCell ref="A748:E748"/>
    <mergeCell ref="A764:E764"/>
    <mergeCell ref="A869:E869"/>
    <mergeCell ref="A772:E772"/>
    <mergeCell ref="A742:E742"/>
    <mergeCell ref="A769:E769"/>
    <mergeCell ref="B773:B774"/>
    <mergeCell ref="C773:C774"/>
    <mergeCell ref="B775:B776"/>
    <mergeCell ref="C775:C776"/>
    <mergeCell ref="B777:B778"/>
    <mergeCell ref="C777:C778"/>
    <mergeCell ref="B779:B780"/>
    <mergeCell ref="C779:C780"/>
    <mergeCell ref="B781:B782"/>
    <mergeCell ref="C781:C782"/>
    <mergeCell ref="B791:B792"/>
    <mergeCell ref="C791:C792"/>
    <mergeCell ref="B793:B794"/>
    <mergeCell ref="C793:C794"/>
    <mergeCell ref="B787:B788"/>
    <mergeCell ref="A9:E9"/>
    <mergeCell ref="A195:E195"/>
    <mergeCell ref="A1:E1"/>
    <mergeCell ref="A2:E2"/>
    <mergeCell ref="A3:A4"/>
    <mergeCell ref="B3:B4"/>
    <mergeCell ref="C3:C4"/>
    <mergeCell ref="E3:E4"/>
    <mergeCell ref="D3:D4"/>
    <mergeCell ref="A5:E5"/>
    <mergeCell ref="C787:C788"/>
    <mergeCell ref="B789:B790"/>
    <mergeCell ref="C789:C790"/>
    <mergeCell ref="B783:B784"/>
    <mergeCell ref="C783:C784"/>
    <mergeCell ref="B785:B786"/>
    <mergeCell ref="C785:C786"/>
    <mergeCell ref="C819:C820"/>
    <mergeCell ref="B821:B822"/>
    <mergeCell ref="C821:C822"/>
    <mergeCell ref="B809:B810"/>
    <mergeCell ref="C809:C810"/>
    <mergeCell ref="B811:B812"/>
    <mergeCell ref="C811:C812"/>
    <mergeCell ref="B813:B814"/>
    <mergeCell ref="C813:C814"/>
    <mergeCell ref="B815:B816"/>
    <mergeCell ref="C815:C816"/>
    <mergeCell ref="B817:B818"/>
    <mergeCell ref="C817:C818"/>
    <mergeCell ref="A773:A774"/>
    <mergeCell ref="A775:A776"/>
    <mergeCell ref="A777:A778"/>
    <mergeCell ref="A779:A780"/>
    <mergeCell ref="A781:A782"/>
    <mergeCell ref="B862:B863"/>
    <mergeCell ref="C862:C863"/>
    <mergeCell ref="B864:B866"/>
    <mergeCell ref="C864:C866"/>
    <mergeCell ref="B859:B861"/>
    <mergeCell ref="C859:C861"/>
    <mergeCell ref="A862:A863"/>
    <mergeCell ref="A864:A866"/>
    <mergeCell ref="B834:B835"/>
    <mergeCell ref="B836:B837"/>
    <mergeCell ref="B827:B828"/>
    <mergeCell ref="C827:C828"/>
    <mergeCell ref="B829:B830"/>
    <mergeCell ref="C829:C830"/>
    <mergeCell ref="B823:B824"/>
    <mergeCell ref="C823:C824"/>
    <mergeCell ref="B825:B826"/>
    <mergeCell ref="C825:C826"/>
    <mergeCell ref="B819:B820"/>
    <mergeCell ref="A793:A794"/>
    <mergeCell ref="A809:A810"/>
    <mergeCell ref="A811:A812"/>
    <mergeCell ref="A813:A814"/>
    <mergeCell ref="A815:A816"/>
    <mergeCell ref="A783:A784"/>
    <mergeCell ref="A785:A786"/>
    <mergeCell ref="A787:A788"/>
    <mergeCell ref="A789:A790"/>
    <mergeCell ref="A791:A792"/>
    <mergeCell ref="A827:A828"/>
    <mergeCell ref="A829:A830"/>
    <mergeCell ref="A834:A835"/>
    <mergeCell ref="A836:A837"/>
    <mergeCell ref="A859:A861"/>
    <mergeCell ref="A817:A818"/>
    <mergeCell ref="A819:A820"/>
    <mergeCell ref="A821:A822"/>
    <mergeCell ref="A823:A824"/>
    <mergeCell ref="A825:A826"/>
  </mergeCells>
  <hyperlinks>
    <hyperlink ref="E236" r:id="rId4" display="https://www.dzo.com.ua/tenders/2259288/bid/cfcd208495d565ef66e7dff9f98764da/info"/>
    <hyperlink ref="E233" r:id="rId5" display="https://www.dzo.com.ua/tenders/2259288/bid/cfcd208495d565ef66e7dff9f98764da/info"/>
  </hyperlinks>
  <pageMargins left="0.70866141732283472" right="0.23622047244094491" top="0.31496062992125984" bottom="0.35433070866141736" header="0.31496062992125984" footer="0.31496062992125984"/>
  <pageSetup paperSize="9" scale="71" fitToHeight="1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673"/>
  <sheetViews>
    <sheetView view="pageBreakPreview" zoomScale="60" zoomScaleNormal="120" workbookViewId="0">
      <pane ySplit="3" topLeftCell="A593" activePane="bottomLeft" state="frozen"/>
      <selection pane="bottomLeft" activeCell="A5" sqref="A1:G1048576"/>
    </sheetView>
  </sheetViews>
  <sheetFormatPr defaultColWidth="9.140625" defaultRowHeight="12.75"/>
  <cols>
    <col min="1" max="1" width="26.28515625" style="368" customWidth="1"/>
    <col min="2" max="2" width="36.85546875" style="4" customWidth="1"/>
    <col min="3" max="3" width="34.5703125" style="4" customWidth="1"/>
    <col min="4" max="6" width="15.28515625" style="369" customWidth="1"/>
    <col min="7" max="7" width="21" style="4" customWidth="1"/>
    <col min="8" max="11" width="9.140625" style="4"/>
    <col min="12" max="16384" width="9.140625" style="2"/>
  </cols>
  <sheetData>
    <row r="1" spans="1:11" ht="45" customHeight="1" thickBot="1">
      <c r="A1" s="607" t="s">
        <v>3136</v>
      </c>
      <c r="B1" s="607"/>
      <c r="C1" s="607"/>
      <c r="D1" s="607"/>
      <c r="E1" s="607"/>
      <c r="F1" s="607"/>
      <c r="G1" s="607"/>
    </row>
    <row r="2" spans="1:11">
      <c r="A2" s="653" t="s">
        <v>2</v>
      </c>
      <c r="B2" s="653" t="s">
        <v>0</v>
      </c>
      <c r="C2" s="653" t="s">
        <v>3</v>
      </c>
      <c r="D2" s="655" t="s">
        <v>4</v>
      </c>
      <c r="E2" s="655"/>
      <c r="F2" s="655"/>
      <c r="G2" s="653" t="s">
        <v>7</v>
      </c>
    </row>
    <row r="3" spans="1:11" ht="63.75">
      <c r="A3" s="654"/>
      <c r="B3" s="654"/>
      <c r="C3" s="654"/>
      <c r="D3" s="5" t="s">
        <v>15</v>
      </c>
      <c r="E3" s="5" t="s">
        <v>14</v>
      </c>
      <c r="F3" s="5" t="s">
        <v>5</v>
      </c>
      <c r="G3" s="654"/>
    </row>
    <row r="4" spans="1:11">
      <c r="A4" s="645" t="s">
        <v>373</v>
      </c>
      <c r="B4" s="645"/>
      <c r="C4" s="645"/>
      <c r="D4" s="645"/>
      <c r="E4" s="645"/>
      <c r="F4" s="645"/>
      <c r="G4" s="645"/>
    </row>
    <row r="5" spans="1:11" ht="25.5">
      <c r="A5" s="49" t="s">
        <v>3090</v>
      </c>
      <c r="B5" s="50" t="s">
        <v>341</v>
      </c>
      <c r="C5" s="56" t="s">
        <v>3091</v>
      </c>
      <c r="D5" s="61">
        <v>2.052</v>
      </c>
      <c r="E5" s="61">
        <v>2.052</v>
      </c>
      <c r="F5" s="61">
        <v>2.052</v>
      </c>
      <c r="G5" s="56" t="s">
        <v>3092</v>
      </c>
    </row>
    <row r="6" spans="1:11">
      <c r="A6" s="256"/>
      <c r="B6" s="119" t="s">
        <v>1</v>
      </c>
      <c r="C6" s="112" t="s">
        <v>6</v>
      </c>
      <c r="D6" s="257">
        <f>D5</f>
        <v>2.052</v>
      </c>
      <c r="E6" s="257">
        <f>E5</f>
        <v>2.052</v>
      </c>
      <c r="F6" s="257">
        <f>F5</f>
        <v>2.052</v>
      </c>
      <c r="G6" s="112" t="s">
        <v>6</v>
      </c>
    </row>
    <row r="7" spans="1:11" s="172" customFormat="1">
      <c r="A7" s="645" t="s">
        <v>17</v>
      </c>
      <c r="B7" s="645"/>
      <c r="C7" s="645"/>
      <c r="D7" s="645"/>
      <c r="E7" s="645"/>
      <c r="F7" s="645"/>
      <c r="G7" s="645"/>
    </row>
    <row r="8" spans="1:11" s="174" customFormat="1" ht="38.25">
      <c r="A8" s="164" t="s">
        <v>2513</v>
      </c>
      <c r="B8" s="164" t="s">
        <v>2514</v>
      </c>
      <c r="C8" s="115" t="s">
        <v>2515</v>
      </c>
      <c r="D8" s="151">
        <v>591.62699999999995</v>
      </c>
      <c r="E8" s="151">
        <v>591.62699999999995</v>
      </c>
      <c r="F8" s="115">
        <v>268.12299999999999</v>
      </c>
      <c r="G8" s="151" t="s">
        <v>2516</v>
      </c>
      <c r="H8" s="173"/>
      <c r="I8" s="175"/>
      <c r="J8" s="175"/>
      <c r="K8" s="175"/>
    </row>
    <row r="9" spans="1:11" s="175" customFormat="1" ht="51">
      <c r="A9" s="164" t="s">
        <v>2517</v>
      </c>
      <c r="B9" s="164" t="s">
        <v>2518</v>
      </c>
      <c r="C9" s="115" t="s">
        <v>2519</v>
      </c>
      <c r="D9" s="151">
        <v>6206.4530000000004</v>
      </c>
      <c r="E9" s="151"/>
      <c r="F9" s="115"/>
      <c r="G9" s="151"/>
      <c r="H9" s="173"/>
    </row>
    <row r="10" spans="1:11" s="174" customFormat="1" ht="51">
      <c r="A10" s="164" t="s">
        <v>2290</v>
      </c>
      <c r="B10" s="164" t="s">
        <v>2291</v>
      </c>
      <c r="C10" s="115" t="s">
        <v>2520</v>
      </c>
      <c r="D10" s="151">
        <v>173.21799999999999</v>
      </c>
      <c r="E10" s="151">
        <v>173.21799999999999</v>
      </c>
      <c r="F10" s="115">
        <v>118.66211</v>
      </c>
      <c r="G10" s="151" t="s">
        <v>2521</v>
      </c>
      <c r="H10" s="173"/>
      <c r="I10" s="175"/>
      <c r="J10" s="175"/>
      <c r="K10" s="175"/>
    </row>
    <row r="11" spans="1:11" s="175" customFormat="1" ht="51">
      <c r="A11" s="164" t="s">
        <v>2522</v>
      </c>
      <c r="B11" s="164" t="s">
        <v>2523</v>
      </c>
      <c r="C11" s="115" t="s">
        <v>2524</v>
      </c>
      <c r="D11" s="151">
        <v>8159.027</v>
      </c>
      <c r="E11" s="151">
        <v>3723.6869999999999</v>
      </c>
      <c r="F11" s="115"/>
      <c r="G11" s="151"/>
      <c r="H11" s="173"/>
    </row>
    <row r="12" spans="1:11" s="176" customFormat="1" ht="38.25">
      <c r="A12" s="164" t="s">
        <v>1214</v>
      </c>
      <c r="B12" s="164" t="s">
        <v>2525</v>
      </c>
      <c r="C12" s="115" t="s">
        <v>1215</v>
      </c>
      <c r="D12" s="151">
        <v>4155.7700000000004</v>
      </c>
      <c r="E12" s="151">
        <v>1638.7919999999999</v>
      </c>
      <c r="F12" s="115">
        <f>800+58.90378+779.58762</f>
        <v>1638.4913999999999</v>
      </c>
      <c r="G12" s="168" t="s">
        <v>39</v>
      </c>
      <c r="H12" s="173"/>
      <c r="I12" s="175"/>
      <c r="J12" s="175"/>
      <c r="K12" s="175"/>
    </row>
    <row r="13" spans="1:11" s="176" customFormat="1" ht="38.25">
      <c r="A13" s="164" t="s">
        <v>1214</v>
      </c>
      <c r="B13" s="164" t="s">
        <v>2525</v>
      </c>
      <c r="C13" s="115" t="s">
        <v>1216</v>
      </c>
      <c r="D13" s="151">
        <v>34.229999999999997</v>
      </c>
      <c r="E13" s="151">
        <v>34.229999999999997</v>
      </c>
      <c r="F13" s="115">
        <v>18.078320000000001</v>
      </c>
      <c r="G13" s="151" t="s">
        <v>270</v>
      </c>
      <c r="H13" s="173"/>
      <c r="I13" s="175"/>
      <c r="J13" s="175"/>
      <c r="K13" s="175"/>
    </row>
    <row r="14" spans="1:11" s="176" customFormat="1" ht="51">
      <c r="A14" s="166" t="s">
        <v>1209</v>
      </c>
      <c r="B14" s="166" t="s">
        <v>2526</v>
      </c>
      <c r="C14" s="115" t="s">
        <v>40</v>
      </c>
      <c r="D14" s="151">
        <v>2000</v>
      </c>
      <c r="E14" s="151">
        <v>2000</v>
      </c>
      <c r="F14" s="115">
        <v>1309.337</v>
      </c>
      <c r="G14" s="168" t="s">
        <v>1210</v>
      </c>
      <c r="H14" s="173"/>
      <c r="I14" s="175"/>
      <c r="J14" s="175"/>
      <c r="K14" s="175"/>
    </row>
    <row r="15" spans="1:11" s="176" customFormat="1" ht="38.25">
      <c r="A15" s="164" t="s">
        <v>2527</v>
      </c>
      <c r="B15" s="164" t="s">
        <v>2528</v>
      </c>
      <c r="C15" s="115" t="s">
        <v>1217</v>
      </c>
      <c r="D15" s="151">
        <v>999.596</v>
      </c>
      <c r="E15" s="151">
        <v>999.596</v>
      </c>
      <c r="F15" s="115">
        <f>485.759+359.45478-171.21966+50.32206+201.06324</f>
        <v>925.37941999999998</v>
      </c>
      <c r="G15" s="115" t="s">
        <v>41</v>
      </c>
      <c r="H15" s="173"/>
      <c r="I15" s="175"/>
      <c r="J15" s="175"/>
      <c r="K15" s="175"/>
    </row>
    <row r="16" spans="1:11" s="174" customFormat="1" ht="38.25">
      <c r="A16" s="164" t="s">
        <v>2527</v>
      </c>
      <c r="B16" s="164" t="s">
        <v>2528</v>
      </c>
      <c r="C16" s="115" t="s">
        <v>1218</v>
      </c>
      <c r="D16" s="151">
        <v>20.414999999999999</v>
      </c>
      <c r="E16" s="151">
        <v>20.414999999999999</v>
      </c>
      <c r="F16" s="115">
        <f>7.5438+6.62484+1.06849+4.23851</f>
        <v>19.475639999999999</v>
      </c>
      <c r="G16" s="151" t="s">
        <v>270</v>
      </c>
      <c r="H16" s="173"/>
      <c r="I16" s="175"/>
      <c r="J16" s="175"/>
      <c r="K16" s="175"/>
    </row>
    <row r="17" spans="1:11" s="174" customFormat="1" ht="38.25">
      <c r="A17" s="164" t="s">
        <v>2529</v>
      </c>
      <c r="B17" s="164" t="s">
        <v>2530</v>
      </c>
      <c r="C17" s="115" t="s">
        <v>2531</v>
      </c>
      <c r="D17" s="151">
        <v>223.22900000000001</v>
      </c>
      <c r="E17" s="151">
        <v>223.22900000000001</v>
      </c>
      <c r="F17" s="115">
        <v>99.442430000000002</v>
      </c>
      <c r="G17" s="151" t="s">
        <v>44</v>
      </c>
      <c r="H17" s="173"/>
      <c r="I17" s="175"/>
      <c r="J17" s="175"/>
      <c r="K17" s="175"/>
    </row>
    <row r="18" spans="1:11" s="174" customFormat="1" ht="38.25">
      <c r="A18" s="164" t="s">
        <v>1219</v>
      </c>
      <c r="B18" s="164" t="s">
        <v>2532</v>
      </c>
      <c r="C18" s="115" t="s">
        <v>1221</v>
      </c>
      <c r="D18" s="151">
        <v>1335.106</v>
      </c>
      <c r="E18" s="151">
        <v>524.02199999999993</v>
      </c>
      <c r="F18" s="115">
        <f>330.275</f>
        <v>330.27499999999998</v>
      </c>
      <c r="G18" s="151" t="s">
        <v>1222</v>
      </c>
      <c r="H18" s="173"/>
      <c r="I18" s="175"/>
      <c r="J18" s="175"/>
      <c r="K18" s="175"/>
    </row>
    <row r="19" spans="1:11" s="174" customFormat="1" ht="38.25">
      <c r="A19" s="164" t="s">
        <v>1219</v>
      </c>
      <c r="B19" s="164" t="s">
        <v>2532</v>
      </c>
      <c r="C19" s="115" t="s">
        <v>2533</v>
      </c>
      <c r="D19" s="151">
        <v>13.003</v>
      </c>
      <c r="E19" s="151">
        <v>6.9130000000000003</v>
      </c>
      <c r="F19" s="115">
        <f>2.27098+2.53567+2.10649</f>
        <v>6.9131400000000003</v>
      </c>
      <c r="G19" s="151" t="s">
        <v>270</v>
      </c>
      <c r="H19" s="173"/>
      <c r="I19" s="175"/>
      <c r="J19" s="175"/>
      <c r="K19" s="175"/>
    </row>
    <row r="20" spans="1:11" s="174" customFormat="1" ht="38.25">
      <c r="A20" s="164" t="s">
        <v>1177</v>
      </c>
      <c r="B20" s="164" t="s">
        <v>2534</v>
      </c>
      <c r="C20" s="115" t="s">
        <v>2535</v>
      </c>
      <c r="D20" s="151">
        <v>1861.2239999999999</v>
      </c>
      <c r="E20" s="151">
        <v>1861.2239999999999</v>
      </c>
      <c r="F20" s="115">
        <f>1479.19593+379.43633</f>
        <v>1858.6322600000001</v>
      </c>
      <c r="G20" s="151" t="s">
        <v>2536</v>
      </c>
      <c r="H20" s="173"/>
      <c r="I20" s="175"/>
      <c r="J20" s="175"/>
      <c r="K20" s="175"/>
    </row>
    <row r="21" spans="1:11" s="174" customFormat="1" ht="38.25">
      <c r="A21" s="164" t="s">
        <v>1177</v>
      </c>
      <c r="B21" s="164" t="s">
        <v>2534</v>
      </c>
      <c r="C21" s="115" t="s">
        <v>2537</v>
      </c>
      <c r="D21" s="151">
        <v>38.776000000000003</v>
      </c>
      <c r="E21" s="151">
        <v>38.776000000000003</v>
      </c>
      <c r="F21" s="115">
        <f>38.63045</f>
        <v>38.630450000000003</v>
      </c>
      <c r="G21" s="151" t="s">
        <v>270</v>
      </c>
      <c r="H21" s="173"/>
      <c r="I21" s="175"/>
      <c r="J21" s="175"/>
      <c r="K21" s="175"/>
    </row>
    <row r="22" spans="1:11" s="176" customFormat="1" ht="38.25">
      <c r="A22" s="166" t="s">
        <v>1211</v>
      </c>
      <c r="B22" s="166" t="s">
        <v>2538</v>
      </c>
      <c r="C22" s="115" t="s">
        <v>1212</v>
      </c>
      <c r="D22" s="151">
        <v>13071.778</v>
      </c>
      <c r="E22" s="151">
        <v>13071.778</v>
      </c>
      <c r="F22" s="115">
        <f>4000+2217.38611+1783.42757+2890+1839.79624</f>
        <v>12730.609919999999</v>
      </c>
      <c r="G22" s="168" t="s">
        <v>1210</v>
      </c>
      <c r="H22" s="173"/>
      <c r="I22" s="175"/>
      <c r="J22" s="175"/>
      <c r="K22" s="175"/>
    </row>
    <row r="23" spans="1:11" s="176" customFormat="1" ht="38.25">
      <c r="A23" s="177" t="s">
        <v>1211</v>
      </c>
      <c r="B23" s="177" t="s">
        <v>2538</v>
      </c>
      <c r="C23" s="120" t="s">
        <v>1213</v>
      </c>
      <c r="D23" s="178">
        <v>265.60300000000001</v>
      </c>
      <c r="E23" s="178">
        <v>265.60300000000001</v>
      </c>
      <c r="F23" s="120">
        <f>46.79983+82.38362+36.13268+99.09738+1.18949</f>
        <v>265.60299999999995</v>
      </c>
      <c r="G23" s="151" t="s">
        <v>270</v>
      </c>
      <c r="H23" s="173"/>
      <c r="I23" s="175"/>
      <c r="J23" s="175"/>
      <c r="K23" s="175"/>
    </row>
    <row r="24" spans="1:11" s="174" customFormat="1" ht="38.25">
      <c r="A24" s="164" t="s">
        <v>1211</v>
      </c>
      <c r="B24" s="164" t="s">
        <v>2538</v>
      </c>
      <c r="C24" s="115" t="s">
        <v>2539</v>
      </c>
      <c r="D24" s="151">
        <v>57.07</v>
      </c>
      <c r="E24" s="151">
        <v>57.07</v>
      </c>
      <c r="F24" s="115">
        <f>57.06966</f>
        <v>57.069659999999999</v>
      </c>
      <c r="G24" s="151" t="s">
        <v>2540</v>
      </c>
      <c r="H24" s="173"/>
      <c r="I24" s="175"/>
      <c r="J24" s="175"/>
      <c r="K24" s="175"/>
    </row>
    <row r="25" spans="1:11" s="174" customFormat="1" ht="51">
      <c r="A25" s="164" t="s">
        <v>1211</v>
      </c>
      <c r="B25" s="164" t="s">
        <v>2538</v>
      </c>
      <c r="C25" s="115" t="s">
        <v>2541</v>
      </c>
      <c r="D25" s="151">
        <v>60.518000000000001</v>
      </c>
      <c r="E25" s="151">
        <v>60.518000000000001</v>
      </c>
      <c r="F25" s="115">
        <v>60.5184</v>
      </c>
      <c r="G25" s="151" t="s">
        <v>2542</v>
      </c>
      <c r="H25" s="173"/>
      <c r="I25" s="175"/>
      <c r="J25" s="175"/>
      <c r="K25" s="175"/>
    </row>
    <row r="26" spans="1:11" s="174" customFormat="1" ht="51">
      <c r="A26" s="164" t="s">
        <v>1223</v>
      </c>
      <c r="B26" s="164" t="s">
        <v>2543</v>
      </c>
      <c r="C26" s="115" t="s">
        <v>1224</v>
      </c>
      <c r="D26" s="151">
        <f>2348.157-D27</f>
        <v>2323.9010000000003</v>
      </c>
      <c r="E26" s="151">
        <f>727.441-E27</f>
        <v>710.77</v>
      </c>
      <c r="F26" s="115">
        <f>514.72492+196.04454</f>
        <v>710.76945999999998</v>
      </c>
      <c r="G26" s="151" t="s">
        <v>1225</v>
      </c>
      <c r="H26" s="173"/>
      <c r="I26" s="175"/>
      <c r="J26" s="175"/>
      <c r="K26" s="175"/>
    </row>
    <row r="27" spans="1:11" s="174" customFormat="1" ht="38.25">
      <c r="A27" s="164" t="s">
        <v>1223</v>
      </c>
      <c r="B27" s="164" t="s">
        <v>2544</v>
      </c>
      <c r="C27" s="115" t="s">
        <v>2545</v>
      </c>
      <c r="D27" s="151">
        <v>24.256</v>
      </c>
      <c r="E27" s="151">
        <v>16.670999999999999</v>
      </c>
      <c r="F27" s="115">
        <f>16.67083</f>
        <v>16.670829999999999</v>
      </c>
      <c r="G27" s="151" t="s">
        <v>270</v>
      </c>
      <c r="H27" s="173"/>
      <c r="I27" s="175"/>
      <c r="J27" s="175"/>
      <c r="K27" s="175"/>
    </row>
    <row r="28" spans="1:11" s="174" customFormat="1" ht="38.25">
      <c r="A28" s="164" t="s">
        <v>2546</v>
      </c>
      <c r="B28" s="164" t="s">
        <v>2547</v>
      </c>
      <c r="C28" s="115" t="s">
        <v>2548</v>
      </c>
      <c r="D28" s="151">
        <v>1979.7260000000001</v>
      </c>
      <c r="E28" s="151">
        <v>1979.7260000000001</v>
      </c>
      <c r="F28" s="115">
        <v>155.21147999999999</v>
      </c>
      <c r="G28" s="151" t="s">
        <v>2320</v>
      </c>
      <c r="H28" s="173"/>
      <c r="I28" s="175"/>
      <c r="J28" s="175"/>
      <c r="K28" s="175"/>
    </row>
    <row r="29" spans="1:11" s="174" customFormat="1" ht="38.25">
      <c r="A29" s="164" t="s">
        <v>2546</v>
      </c>
      <c r="B29" s="164" t="s">
        <v>2547</v>
      </c>
      <c r="C29" s="115" t="s">
        <v>2549</v>
      </c>
      <c r="D29" s="151">
        <v>12.904999999999999</v>
      </c>
      <c r="E29" s="151">
        <v>12.904999999999999</v>
      </c>
      <c r="F29" s="115">
        <v>3.1864400000000002</v>
      </c>
      <c r="G29" s="151" t="s">
        <v>270</v>
      </c>
      <c r="H29" s="173"/>
      <c r="I29" s="175"/>
      <c r="J29" s="175"/>
      <c r="K29" s="175"/>
    </row>
    <row r="30" spans="1:11" s="174" customFormat="1" ht="38.25">
      <c r="A30" s="164" t="s">
        <v>2550</v>
      </c>
      <c r="B30" s="164" t="s">
        <v>2551</v>
      </c>
      <c r="C30" s="115" t="s">
        <v>2552</v>
      </c>
      <c r="D30" s="151">
        <v>808.2589999999999</v>
      </c>
      <c r="E30" s="151">
        <v>808.2589999999999</v>
      </c>
      <c r="F30" s="115">
        <f>361.1982+316.62914+44.56906</f>
        <v>722.39640000000009</v>
      </c>
      <c r="G30" s="151" t="s">
        <v>1222</v>
      </c>
      <c r="H30" s="173"/>
      <c r="I30" s="175"/>
      <c r="J30" s="175"/>
      <c r="K30" s="175"/>
    </row>
    <row r="31" spans="1:11" s="174" customFormat="1" ht="38.25">
      <c r="A31" s="164" t="s">
        <v>2550</v>
      </c>
      <c r="B31" s="164" t="s">
        <v>2551</v>
      </c>
      <c r="C31" s="115" t="s">
        <v>2553</v>
      </c>
      <c r="D31" s="151">
        <v>15.051</v>
      </c>
      <c r="E31" s="151">
        <v>15.051</v>
      </c>
      <c r="F31" s="115">
        <f>6.6405+2.3999+1.48996</f>
        <v>10.53036</v>
      </c>
      <c r="G31" s="151" t="s">
        <v>270</v>
      </c>
      <c r="H31" s="173"/>
      <c r="I31" s="175"/>
      <c r="J31" s="175"/>
      <c r="K31" s="175"/>
    </row>
    <row r="32" spans="1:11" s="174" customFormat="1" ht="38.25">
      <c r="A32" s="164" t="s">
        <v>2554</v>
      </c>
      <c r="B32" s="164" t="s">
        <v>2555</v>
      </c>
      <c r="C32" s="115" t="s">
        <v>2556</v>
      </c>
      <c r="D32" s="151">
        <v>40.728999999999999</v>
      </c>
      <c r="E32" s="151">
        <v>40.728999999999999</v>
      </c>
      <c r="F32" s="115">
        <f>17.9758</f>
        <v>17.9758</v>
      </c>
      <c r="G32" s="151" t="s">
        <v>270</v>
      </c>
      <c r="H32" s="173"/>
      <c r="I32" s="175"/>
      <c r="J32" s="175"/>
      <c r="K32" s="175"/>
    </row>
    <row r="33" spans="1:11" s="174" customFormat="1" ht="38.25">
      <c r="A33" s="164" t="s">
        <v>2554</v>
      </c>
      <c r="B33" s="164" t="s">
        <v>2555</v>
      </c>
      <c r="C33" s="115" t="s">
        <v>2557</v>
      </c>
      <c r="D33" s="151">
        <f>2024.402-D32</f>
        <v>1983.673</v>
      </c>
      <c r="E33" s="151">
        <f>1030.404-E32</f>
        <v>989.67499999999995</v>
      </c>
      <c r="F33" s="115">
        <f>868.08498</f>
        <v>868.08497999999997</v>
      </c>
      <c r="G33" s="151" t="s">
        <v>2558</v>
      </c>
      <c r="H33" s="173"/>
      <c r="I33" s="175"/>
      <c r="J33" s="175"/>
      <c r="K33" s="175"/>
    </row>
    <row r="34" spans="1:11" s="175" customFormat="1" ht="51">
      <c r="A34" s="164" t="s">
        <v>2554</v>
      </c>
      <c r="B34" s="164" t="s">
        <v>2555</v>
      </c>
      <c r="C34" s="115" t="s">
        <v>2559</v>
      </c>
      <c r="D34" s="151">
        <v>200</v>
      </c>
      <c r="E34" s="151">
        <v>200</v>
      </c>
      <c r="F34" s="115"/>
      <c r="G34" s="151"/>
      <c r="H34" s="173"/>
    </row>
    <row r="35" spans="1:11" s="174" customFormat="1" ht="38.25">
      <c r="A35" s="164" t="s">
        <v>2560</v>
      </c>
      <c r="B35" s="164" t="s">
        <v>2561</v>
      </c>
      <c r="C35" s="115" t="s">
        <v>2562</v>
      </c>
      <c r="D35" s="151">
        <v>79.319000000000003</v>
      </c>
      <c r="E35" s="151">
        <v>79.319000000000003</v>
      </c>
      <c r="F35" s="115">
        <v>79.318200000000004</v>
      </c>
      <c r="G35" s="151" t="s">
        <v>2563</v>
      </c>
      <c r="H35" s="173"/>
      <c r="I35" s="175"/>
      <c r="J35" s="175"/>
      <c r="K35" s="175"/>
    </row>
    <row r="36" spans="1:11" s="174" customFormat="1" ht="38.25">
      <c r="A36" s="164" t="s">
        <v>2564</v>
      </c>
      <c r="B36" s="164" t="s">
        <v>2565</v>
      </c>
      <c r="C36" s="115" t="s">
        <v>2566</v>
      </c>
      <c r="D36" s="151">
        <v>1420.681</v>
      </c>
      <c r="E36" s="151">
        <v>730.68100000000004</v>
      </c>
      <c r="F36" s="115">
        <v>730</v>
      </c>
      <c r="G36" s="151" t="s">
        <v>2536</v>
      </c>
      <c r="H36" s="173"/>
      <c r="I36" s="175"/>
      <c r="J36" s="175"/>
      <c r="K36" s="175"/>
    </row>
    <row r="37" spans="1:11" s="174" customFormat="1" ht="51">
      <c r="A37" s="164" t="s">
        <v>1226</v>
      </c>
      <c r="B37" s="164" t="s">
        <v>2567</v>
      </c>
      <c r="C37" s="115" t="s">
        <v>1228</v>
      </c>
      <c r="D37" s="151">
        <v>102.602</v>
      </c>
      <c r="E37" s="151">
        <v>102.602</v>
      </c>
      <c r="F37" s="115">
        <f>30.97428+71.62725</f>
        <v>102.60153</v>
      </c>
      <c r="G37" s="151" t="s">
        <v>192</v>
      </c>
      <c r="H37" s="173"/>
      <c r="I37" s="175"/>
      <c r="J37" s="175"/>
      <c r="K37" s="175"/>
    </row>
    <row r="38" spans="1:11" s="175" customFormat="1" ht="51">
      <c r="A38" s="164" t="s">
        <v>1226</v>
      </c>
      <c r="B38" s="164" t="s">
        <v>2567</v>
      </c>
      <c r="C38" s="115" t="s">
        <v>2568</v>
      </c>
      <c r="D38" s="151">
        <v>4350.6590000000006</v>
      </c>
      <c r="E38" s="151"/>
      <c r="F38" s="115"/>
      <c r="G38" s="151"/>
      <c r="H38" s="173"/>
    </row>
    <row r="39" spans="1:11" s="174" customFormat="1" ht="51">
      <c r="A39" s="164" t="s">
        <v>2569</v>
      </c>
      <c r="B39" s="164" t="s">
        <v>2570</v>
      </c>
      <c r="C39" s="115" t="s">
        <v>2571</v>
      </c>
      <c r="D39" s="151">
        <f>2105-D40-D41</f>
        <v>1977.0630000000001</v>
      </c>
      <c r="E39" s="151">
        <f>631.06-E40-E41</f>
        <v>510.59099999999989</v>
      </c>
      <c r="F39" s="115">
        <f>438.8814+71.70942</f>
        <v>510.59082000000001</v>
      </c>
      <c r="G39" s="151" t="s">
        <v>39</v>
      </c>
      <c r="H39" s="173"/>
      <c r="I39" s="175"/>
      <c r="J39" s="175"/>
      <c r="K39" s="175"/>
    </row>
    <row r="40" spans="1:11" s="174" customFormat="1" ht="51">
      <c r="A40" s="164" t="s">
        <v>2569</v>
      </c>
      <c r="B40" s="164" t="s">
        <v>2570</v>
      </c>
      <c r="C40" s="115" t="s">
        <v>2572</v>
      </c>
      <c r="D40" s="151">
        <v>109.696</v>
      </c>
      <c r="E40" s="151">
        <v>109.696</v>
      </c>
      <c r="F40" s="115">
        <f>60+49.6958</f>
        <v>109.69579999999999</v>
      </c>
      <c r="G40" s="151" t="s">
        <v>2573</v>
      </c>
      <c r="H40" s="173"/>
      <c r="I40" s="175"/>
      <c r="J40" s="175"/>
      <c r="K40" s="175"/>
    </row>
    <row r="41" spans="1:11" s="174" customFormat="1" ht="51">
      <c r="A41" s="164" t="s">
        <v>2574</v>
      </c>
      <c r="B41" s="164" t="s">
        <v>2570</v>
      </c>
      <c r="C41" s="115" t="s">
        <v>2575</v>
      </c>
      <c r="D41" s="151">
        <v>18.241</v>
      </c>
      <c r="E41" s="151">
        <v>10.773</v>
      </c>
      <c r="F41" s="115">
        <f>10.77324</f>
        <v>10.773239999999999</v>
      </c>
      <c r="G41" s="151" t="s">
        <v>270</v>
      </c>
      <c r="H41" s="173"/>
      <c r="I41" s="175"/>
      <c r="J41" s="175"/>
      <c r="K41" s="175"/>
    </row>
    <row r="42" spans="1:11" s="174" customFormat="1" ht="51">
      <c r="A42" s="164" t="s">
        <v>1102</v>
      </c>
      <c r="B42" s="164" t="s">
        <v>1103</v>
      </c>
      <c r="C42" s="115" t="s">
        <v>2576</v>
      </c>
      <c r="D42" s="151">
        <v>31.242999999999999</v>
      </c>
      <c r="E42" s="151">
        <v>31.242999999999999</v>
      </c>
      <c r="F42" s="115">
        <v>31.242599999999999</v>
      </c>
      <c r="G42" s="151" t="s">
        <v>1030</v>
      </c>
      <c r="H42" s="173"/>
      <c r="I42" s="175"/>
      <c r="J42" s="175"/>
      <c r="K42" s="175"/>
    </row>
    <row r="43" spans="1:11" s="174" customFormat="1" ht="38.25">
      <c r="A43" s="164" t="s">
        <v>1102</v>
      </c>
      <c r="B43" s="164" t="s">
        <v>1103</v>
      </c>
      <c r="C43" s="115" t="s">
        <v>2577</v>
      </c>
      <c r="D43" s="151">
        <v>968.75699999999995</v>
      </c>
      <c r="E43" s="151">
        <v>968.75699999999995</v>
      </c>
      <c r="F43" s="115">
        <v>475.7328</v>
      </c>
      <c r="G43" s="151" t="s">
        <v>39</v>
      </c>
      <c r="H43" s="173"/>
      <c r="I43" s="175"/>
      <c r="J43" s="175"/>
      <c r="K43" s="175"/>
    </row>
    <row r="44" spans="1:11" s="174" customFormat="1" ht="38.25">
      <c r="A44" s="164" t="s">
        <v>2578</v>
      </c>
      <c r="B44" s="164" t="s">
        <v>2579</v>
      </c>
      <c r="C44" s="115" t="s">
        <v>2580</v>
      </c>
      <c r="D44" s="151">
        <v>424.96699999999998</v>
      </c>
      <c r="E44" s="151">
        <v>424.96699999999998</v>
      </c>
      <c r="F44" s="115">
        <v>174.77500000000001</v>
      </c>
      <c r="G44" s="151" t="s">
        <v>44</v>
      </c>
      <c r="H44" s="173"/>
      <c r="I44" s="175"/>
      <c r="J44" s="175"/>
      <c r="K44" s="175"/>
    </row>
    <row r="45" spans="1:11" s="175" customFormat="1" ht="38.25">
      <c r="A45" s="164" t="s">
        <v>2581</v>
      </c>
      <c r="B45" s="164" t="s">
        <v>2582</v>
      </c>
      <c r="C45" s="115" t="s">
        <v>2583</v>
      </c>
      <c r="D45" s="151">
        <v>18000</v>
      </c>
      <c r="E45" s="151"/>
      <c r="F45" s="115"/>
      <c r="G45" s="151"/>
      <c r="H45" s="173"/>
    </row>
    <row r="46" spans="1:11" s="174" customFormat="1" ht="51">
      <c r="A46" s="164" t="s">
        <v>1211</v>
      </c>
      <c r="B46" s="164" t="s">
        <v>2538</v>
      </c>
      <c r="C46" s="179" t="s">
        <v>2584</v>
      </c>
      <c r="D46" s="180">
        <v>22148.39</v>
      </c>
      <c r="E46" s="180">
        <v>7035.0879999999997</v>
      </c>
      <c r="F46" s="115">
        <v>7035.0870000000004</v>
      </c>
      <c r="G46" s="151" t="s">
        <v>2585</v>
      </c>
      <c r="H46" s="173"/>
      <c r="I46" s="175"/>
      <c r="J46" s="175"/>
      <c r="K46" s="175"/>
    </row>
    <row r="47" spans="1:11" s="175" customFormat="1" ht="51">
      <c r="A47" s="164" t="s">
        <v>2586</v>
      </c>
      <c r="B47" s="164" t="s">
        <v>2587</v>
      </c>
      <c r="C47" s="179" t="s">
        <v>2588</v>
      </c>
      <c r="D47" s="180">
        <v>1982.912</v>
      </c>
      <c r="E47" s="180">
        <v>58.521999999999998</v>
      </c>
      <c r="F47" s="115"/>
      <c r="G47" s="151"/>
      <c r="H47" s="173"/>
    </row>
    <row r="48" spans="1:11" s="174" customFormat="1" ht="51">
      <c r="A48" s="164" t="s">
        <v>2546</v>
      </c>
      <c r="B48" s="164" t="s">
        <v>2547</v>
      </c>
      <c r="C48" s="179" t="s">
        <v>2589</v>
      </c>
      <c r="D48" s="151">
        <v>1671.346</v>
      </c>
      <c r="E48" s="151">
        <v>645.16999999999996</v>
      </c>
      <c r="F48" s="115">
        <v>645.16999999999996</v>
      </c>
      <c r="G48" s="151" t="s">
        <v>2590</v>
      </c>
      <c r="H48" s="173"/>
      <c r="I48" s="175"/>
      <c r="J48" s="175"/>
      <c r="K48" s="337"/>
    </row>
    <row r="49" spans="1:11" s="175" customFormat="1" ht="51">
      <c r="A49" s="164" t="s">
        <v>2591</v>
      </c>
      <c r="B49" s="164" t="s">
        <v>2592</v>
      </c>
      <c r="C49" s="179" t="s">
        <v>2593</v>
      </c>
      <c r="D49" s="180">
        <v>300</v>
      </c>
      <c r="E49" s="180">
        <v>300</v>
      </c>
      <c r="F49" s="115"/>
      <c r="G49" s="151"/>
      <c r="H49" s="173"/>
    </row>
    <row r="50" spans="1:11" s="175" customFormat="1" ht="51">
      <c r="A50" s="164" t="s">
        <v>2594</v>
      </c>
      <c r="B50" s="164" t="s">
        <v>2595</v>
      </c>
      <c r="C50" s="179" t="s">
        <v>2596</v>
      </c>
      <c r="D50" s="180">
        <v>605.36380999999994</v>
      </c>
      <c r="E50" s="180"/>
      <c r="F50" s="115"/>
      <c r="G50" s="151"/>
      <c r="H50" s="173"/>
    </row>
    <row r="51" spans="1:11" s="174" customFormat="1" ht="89.25">
      <c r="A51" s="164" t="s">
        <v>2597</v>
      </c>
      <c r="B51" s="164" t="s">
        <v>2505</v>
      </c>
      <c r="C51" s="179" t="s">
        <v>2598</v>
      </c>
      <c r="D51" s="151">
        <v>4015.143</v>
      </c>
      <c r="E51" s="151">
        <v>1223.9849999999999</v>
      </c>
      <c r="F51" s="115">
        <v>316.11200000000002</v>
      </c>
      <c r="G51" s="151" t="s">
        <v>2590</v>
      </c>
      <c r="H51" s="173"/>
      <c r="I51" s="175"/>
      <c r="J51" s="175"/>
      <c r="K51" s="175"/>
    </row>
    <row r="52" spans="1:11" s="174" customFormat="1" ht="89.25">
      <c r="A52" s="164" t="s">
        <v>2597</v>
      </c>
      <c r="B52" s="164" t="s">
        <v>2505</v>
      </c>
      <c r="C52" s="179" t="s">
        <v>2599</v>
      </c>
      <c r="D52" s="151">
        <v>825.38099999999997</v>
      </c>
      <c r="E52" s="151">
        <v>825.38099999999997</v>
      </c>
      <c r="F52" s="115">
        <v>593.79600000000005</v>
      </c>
      <c r="G52" s="151" t="s">
        <v>2600</v>
      </c>
      <c r="H52" s="173"/>
      <c r="I52" s="175"/>
      <c r="J52" s="175"/>
      <c r="K52" s="175"/>
    </row>
    <row r="53" spans="1:11" s="175" customFormat="1" ht="63.75">
      <c r="A53" s="164" t="s">
        <v>2601</v>
      </c>
      <c r="B53" s="164" t="s">
        <v>2602</v>
      </c>
      <c r="C53" s="179" t="s">
        <v>2603</v>
      </c>
      <c r="D53" s="151">
        <v>784.89599999999996</v>
      </c>
      <c r="E53" s="151"/>
      <c r="F53" s="115"/>
      <c r="G53" s="151"/>
      <c r="H53" s="173"/>
    </row>
    <row r="54" spans="1:11" s="175" customFormat="1" ht="102">
      <c r="A54" s="164" t="s">
        <v>2604</v>
      </c>
      <c r="B54" s="164" t="s">
        <v>2605</v>
      </c>
      <c r="C54" s="179" t="s">
        <v>2606</v>
      </c>
      <c r="D54" s="151">
        <v>999.98500000000001</v>
      </c>
      <c r="E54" s="151"/>
      <c r="F54" s="115"/>
      <c r="G54" s="151"/>
      <c r="H54" s="173"/>
    </row>
    <row r="55" spans="1:11" s="175" customFormat="1" ht="114.75">
      <c r="A55" s="164" t="s">
        <v>2607</v>
      </c>
      <c r="B55" s="164" t="s">
        <v>2608</v>
      </c>
      <c r="C55" s="179" t="s">
        <v>2609</v>
      </c>
      <c r="D55" s="151">
        <v>942.79899999999998</v>
      </c>
      <c r="E55" s="151"/>
      <c r="F55" s="115"/>
      <c r="G55" s="151"/>
      <c r="H55" s="173"/>
    </row>
    <row r="56" spans="1:11" s="174" customFormat="1" ht="102">
      <c r="A56" s="164" t="s">
        <v>2607</v>
      </c>
      <c r="B56" s="164" t="s">
        <v>2608</v>
      </c>
      <c r="C56" s="179" t="s">
        <v>2610</v>
      </c>
      <c r="D56" s="151">
        <v>56.621000000000002</v>
      </c>
      <c r="E56" s="151">
        <v>16.987000000000023</v>
      </c>
      <c r="F56" s="115">
        <v>16.986000000000001</v>
      </c>
      <c r="G56" s="151" t="s">
        <v>2611</v>
      </c>
      <c r="H56" s="173"/>
      <c r="I56" s="175"/>
      <c r="J56" s="175"/>
      <c r="K56" s="175"/>
    </row>
    <row r="57" spans="1:11" s="176" customFormat="1" ht="15">
      <c r="A57" s="158"/>
      <c r="B57" s="181" t="s">
        <v>1</v>
      </c>
      <c r="C57" s="182" t="s">
        <v>6</v>
      </c>
      <c r="D57" s="183">
        <f>SUM(D8:D56)</f>
        <v>108471.20780999999</v>
      </c>
      <c r="E57" s="184">
        <f>SUM(E8:E56)</f>
        <v>43138.245999999985</v>
      </c>
      <c r="F57" s="185">
        <f>SUM(F8:F56)</f>
        <v>33081.947890000003</v>
      </c>
      <c r="G57" s="182" t="s">
        <v>6</v>
      </c>
      <c r="H57" s="173"/>
      <c r="I57" s="175"/>
      <c r="J57" s="175"/>
      <c r="K57" s="175"/>
    </row>
    <row r="58" spans="1:11" s="172" customFormat="1">
      <c r="A58" s="645" t="s">
        <v>18</v>
      </c>
      <c r="B58" s="645"/>
      <c r="C58" s="645"/>
      <c r="D58" s="645"/>
      <c r="E58" s="645"/>
      <c r="F58" s="645"/>
      <c r="G58" s="645"/>
    </row>
    <row r="59" spans="1:11" s="1" customFormat="1" ht="68.25" customHeight="1">
      <c r="A59" s="113" t="s">
        <v>771</v>
      </c>
      <c r="B59" s="113" t="s">
        <v>772</v>
      </c>
      <c r="C59" s="113" t="s">
        <v>773</v>
      </c>
      <c r="D59" s="120">
        <v>93.1</v>
      </c>
      <c r="E59" s="120">
        <v>93.1</v>
      </c>
      <c r="F59" s="120">
        <v>93.081950000000006</v>
      </c>
      <c r="G59" s="113" t="s">
        <v>774</v>
      </c>
      <c r="H59" s="172"/>
      <c r="I59" s="172"/>
      <c r="J59" s="172"/>
      <c r="K59" s="172"/>
    </row>
    <row r="60" spans="1:11" s="1" customFormat="1" ht="83.25" customHeight="1" thickBot="1">
      <c r="A60" s="117" t="s">
        <v>56</v>
      </c>
      <c r="B60" s="347" t="s">
        <v>57</v>
      </c>
      <c r="C60" s="116" t="s">
        <v>58</v>
      </c>
      <c r="D60" s="114">
        <v>5258.5550000000003</v>
      </c>
      <c r="E60" s="114">
        <v>2785.9562099999998</v>
      </c>
      <c r="F60" s="114">
        <v>2785.9562099999998</v>
      </c>
      <c r="G60" s="116" t="s">
        <v>59</v>
      </c>
      <c r="H60" s="172"/>
      <c r="I60" s="172"/>
      <c r="J60" s="172"/>
      <c r="K60" s="172"/>
    </row>
    <row r="61" spans="1:11" s="1" customFormat="1" ht="69" customHeight="1">
      <c r="A61" s="117" t="s">
        <v>60</v>
      </c>
      <c r="B61" s="347" t="s">
        <v>61</v>
      </c>
      <c r="C61" s="116" t="s">
        <v>775</v>
      </c>
      <c r="D61" s="348">
        <v>9296.0210000000006</v>
      </c>
      <c r="E61" s="348">
        <v>3840.9009999999998</v>
      </c>
      <c r="F61" s="114">
        <v>3840.8946500000002</v>
      </c>
      <c r="G61" s="116" t="s">
        <v>776</v>
      </c>
      <c r="H61" s="172"/>
      <c r="I61" s="172"/>
      <c r="J61" s="172"/>
      <c r="K61" s="172"/>
    </row>
    <row r="62" spans="1:11" s="1" customFormat="1" ht="64.5" customHeight="1">
      <c r="A62" s="117" t="s">
        <v>62</v>
      </c>
      <c r="B62" s="152" t="s">
        <v>63</v>
      </c>
      <c r="C62" s="116" t="s">
        <v>58</v>
      </c>
      <c r="D62" s="114">
        <v>7767.0839999999998</v>
      </c>
      <c r="E62" s="114">
        <v>2948.1692600000001</v>
      </c>
      <c r="F62" s="114">
        <v>2948.1692600000001</v>
      </c>
      <c r="G62" s="349" t="s">
        <v>71</v>
      </c>
      <c r="H62" s="172"/>
      <c r="I62" s="172"/>
      <c r="J62" s="172"/>
      <c r="K62" s="172"/>
    </row>
    <row r="63" spans="1:11" s="1" customFormat="1" ht="89.25">
      <c r="A63" s="117" t="s">
        <v>2155</v>
      </c>
      <c r="B63" s="121" t="s">
        <v>2156</v>
      </c>
      <c r="C63" s="116" t="s">
        <v>58</v>
      </c>
      <c r="D63" s="114">
        <v>1519.3520000000001</v>
      </c>
      <c r="E63" s="114">
        <v>352.46199999999999</v>
      </c>
      <c r="F63" s="122"/>
      <c r="G63" s="122"/>
      <c r="H63" s="172"/>
      <c r="I63" s="172"/>
      <c r="J63" s="172"/>
      <c r="K63" s="172"/>
    </row>
    <row r="64" spans="1:11" s="1" customFormat="1">
      <c r="A64" s="110"/>
      <c r="B64" s="119" t="s">
        <v>1</v>
      </c>
      <c r="C64" s="112" t="s">
        <v>6</v>
      </c>
      <c r="D64" s="112">
        <f>SUM(D59:D63)</f>
        <v>23934.112000000001</v>
      </c>
      <c r="E64" s="112">
        <f>SUM(E59:E63)</f>
        <v>10020.588469999999</v>
      </c>
      <c r="F64" s="112">
        <f>SUM(F59:F63)</f>
        <v>9668.1020700000008</v>
      </c>
      <c r="G64" s="112" t="s">
        <v>6</v>
      </c>
      <c r="H64" s="172"/>
      <c r="I64" s="172"/>
      <c r="J64" s="172"/>
      <c r="K64" s="172"/>
    </row>
    <row r="65" spans="1:11" s="4" customFormat="1">
      <c r="A65" s="645" t="s">
        <v>339</v>
      </c>
      <c r="B65" s="645"/>
      <c r="C65" s="645"/>
      <c r="D65" s="645"/>
      <c r="E65" s="645"/>
      <c r="F65" s="645"/>
      <c r="G65" s="645"/>
    </row>
    <row r="66" spans="1:11" s="87" customFormat="1" ht="25.5">
      <c r="A66" s="81" t="s">
        <v>2129</v>
      </c>
      <c r="B66" s="50" t="s">
        <v>2130</v>
      </c>
      <c r="C66" s="51" t="s">
        <v>310</v>
      </c>
      <c r="D66" s="51">
        <v>59.664999999999999</v>
      </c>
      <c r="E66" s="51">
        <v>59.664999999999999</v>
      </c>
      <c r="F66" s="51">
        <v>59.664999999999999</v>
      </c>
      <c r="G66" s="82" t="s">
        <v>2131</v>
      </c>
    </row>
    <row r="67" spans="1:11" s="87" customFormat="1" ht="25.5">
      <c r="A67" s="81" t="s">
        <v>2132</v>
      </c>
      <c r="B67" s="52" t="s">
        <v>2133</v>
      </c>
      <c r="C67" s="51" t="s">
        <v>310</v>
      </c>
      <c r="D67" s="51">
        <v>21.934999999999999</v>
      </c>
      <c r="E67" s="51">
        <f>D67</f>
        <v>21.934999999999999</v>
      </c>
      <c r="F67" s="51">
        <v>0</v>
      </c>
      <c r="G67" s="82" t="s">
        <v>2134</v>
      </c>
    </row>
    <row r="68" spans="1:11" s="87" customFormat="1" ht="15.75" thickBot="1">
      <c r="A68" s="83"/>
      <c r="B68" s="84" t="s">
        <v>1</v>
      </c>
      <c r="C68" s="85" t="s">
        <v>6</v>
      </c>
      <c r="D68" s="85">
        <f>SUM(D66:D67)</f>
        <v>81.599999999999994</v>
      </c>
      <c r="E68" s="85">
        <f>SUM(E65:E67)</f>
        <v>81.599999999999994</v>
      </c>
      <c r="F68" s="85">
        <f>SUM(F65:F67)</f>
        <v>59.664999999999999</v>
      </c>
      <c r="G68" s="86" t="s">
        <v>6</v>
      </c>
    </row>
    <row r="69" spans="1:11" s="4" customFormat="1">
      <c r="A69" s="645" t="s">
        <v>19</v>
      </c>
      <c r="B69" s="645"/>
      <c r="C69" s="645"/>
      <c r="D69" s="645"/>
      <c r="E69" s="645"/>
      <c r="F69" s="645"/>
      <c r="G69" s="645"/>
    </row>
    <row r="70" spans="1:11" s="1" customFormat="1" ht="185.25" customHeight="1">
      <c r="A70" s="136" t="s">
        <v>64</v>
      </c>
      <c r="B70" s="54" t="s">
        <v>65</v>
      </c>
      <c r="C70" s="21" t="s">
        <v>66</v>
      </c>
      <c r="D70" s="141">
        <v>2000</v>
      </c>
      <c r="E70" s="141">
        <v>2000</v>
      </c>
      <c r="F70" s="350">
        <v>151.82599999999999</v>
      </c>
      <c r="G70" s="142" t="s">
        <v>67</v>
      </c>
      <c r="H70" s="172"/>
      <c r="I70" s="172"/>
      <c r="J70" s="172"/>
      <c r="K70" s="172"/>
    </row>
    <row r="71" spans="1:11" s="1" customFormat="1" ht="51">
      <c r="A71" s="132" t="s">
        <v>68</v>
      </c>
      <c r="B71" s="42" t="s">
        <v>69</v>
      </c>
      <c r="C71" s="21" t="s">
        <v>70</v>
      </c>
      <c r="D71" s="141">
        <v>17000</v>
      </c>
      <c r="E71" s="141">
        <v>11819.654</v>
      </c>
      <c r="F71" s="141">
        <v>9241.27628</v>
      </c>
      <c r="G71" s="145" t="s">
        <v>71</v>
      </c>
      <c r="H71" s="172"/>
      <c r="I71" s="172"/>
      <c r="J71" s="172"/>
      <c r="K71" s="172"/>
    </row>
    <row r="72" spans="1:11" s="1" customFormat="1" ht="105" customHeight="1">
      <c r="A72" s="132" t="s">
        <v>688</v>
      </c>
      <c r="B72" s="21" t="s">
        <v>689</v>
      </c>
      <c r="C72" s="26" t="s">
        <v>690</v>
      </c>
      <c r="D72" s="141">
        <v>1394.278</v>
      </c>
      <c r="E72" s="141">
        <v>1100</v>
      </c>
      <c r="F72" s="141">
        <v>238.57253</v>
      </c>
      <c r="G72" s="143" t="s">
        <v>691</v>
      </c>
      <c r="H72" s="172"/>
      <c r="I72" s="172"/>
      <c r="J72" s="172"/>
      <c r="K72" s="172"/>
    </row>
    <row r="73" spans="1:11" s="1" customFormat="1" ht="74.25" customHeight="1">
      <c r="A73" s="132" t="s">
        <v>692</v>
      </c>
      <c r="B73" s="351" t="s">
        <v>693</v>
      </c>
      <c r="C73" s="26" t="s">
        <v>46</v>
      </c>
      <c r="D73" s="141">
        <v>100</v>
      </c>
      <c r="E73" s="141">
        <v>30</v>
      </c>
      <c r="F73" s="141"/>
      <c r="G73" s="143"/>
      <c r="H73" s="172"/>
      <c r="I73" s="172"/>
      <c r="J73" s="172"/>
      <c r="K73" s="172"/>
    </row>
    <row r="74" spans="1:11" s="1" customFormat="1" ht="63.75">
      <c r="A74" s="132" t="s">
        <v>72</v>
      </c>
      <c r="B74" s="42" t="s">
        <v>73</v>
      </c>
      <c r="C74" s="347" t="s">
        <v>74</v>
      </c>
      <c r="D74" s="141">
        <f>2214.893+386</f>
        <v>2600.893</v>
      </c>
      <c r="E74" s="141">
        <v>1818.7090000000001</v>
      </c>
      <c r="F74" s="141">
        <v>43.70796</v>
      </c>
      <c r="G74" s="145" t="s">
        <v>75</v>
      </c>
      <c r="H74" s="172"/>
      <c r="I74" s="172"/>
      <c r="J74" s="172"/>
      <c r="K74" s="172"/>
    </row>
    <row r="75" spans="1:11" s="1" customFormat="1" ht="105.75" customHeight="1">
      <c r="A75" s="132" t="s">
        <v>694</v>
      </c>
      <c r="B75" s="352" t="s">
        <v>695</v>
      </c>
      <c r="C75" s="21" t="s">
        <v>696</v>
      </c>
      <c r="D75" s="141">
        <v>1100</v>
      </c>
      <c r="E75" s="141">
        <v>495</v>
      </c>
      <c r="F75" s="141">
        <v>446.46807999999999</v>
      </c>
      <c r="G75" s="145" t="s">
        <v>41</v>
      </c>
      <c r="H75" s="172"/>
      <c r="I75" s="172"/>
      <c r="J75" s="172"/>
      <c r="K75" s="172"/>
    </row>
    <row r="76" spans="1:11" s="1" customFormat="1" ht="63.75">
      <c r="A76" s="132" t="s">
        <v>697</v>
      </c>
      <c r="B76" s="42" t="s">
        <v>698</v>
      </c>
      <c r="C76" s="42" t="s">
        <v>46</v>
      </c>
      <c r="D76" s="141">
        <v>60</v>
      </c>
      <c r="E76" s="141"/>
      <c r="F76" s="141"/>
      <c r="G76" s="145"/>
      <c r="H76" s="172"/>
      <c r="I76" s="172"/>
      <c r="J76" s="172"/>
      <c r="K76" s="172"/>
    </row>
    <row r="77" spans="1:11" s="1" customFormat="1" ht="96" customHeight="1">
      <c r="A77" s="136" t="s">
        <v>699</v>
      </c>
      <c r="B77" s="54" t="s">
        <v>700</v>
      </c>
      <c r="C77" s="144" t="s">
        <v>701</v>
      </c>
      <c r="D77" s="141">
        <v>554</v>
      </c>
      <c r="E77" s="141">
        <v>554</v>
      </c>
      <c r="F77" s="141">
        <v>59.89114</v>
      </c>
      <c r="G77" s="145" t="s">
        <v>2211</v>
      </c>
      <c r="H77" s="172"/>
      <c r="I77" s="172"/>
      <c r="J77" s="172"/>
      <c r="K77" s="172"/>
    </row>
    <row r="78" spans="1:11" s="1" customFormat="1" ht="51">
      <c r="A78" s="136" t="s">
        <v>699</v>
      </c>
      <c r="B78" s="54" t="s">
        <v>702</v>
      </c>
      <c r="C78" s="144" t="s">
        <v>703</v>
      </c>
      <c r="D78" s="141">
        <v>23.456</v>
      </c>
      <c r="E78" s="141">
        <v>23.456</v>
      </c>
      <c r="F78" s="141">
        <v>22.960889999999999</v>
      </c>
      <c r="G78" s="142" t="s">
        <v>704</v>
      </c>
      <c r="H78" s="172"/>
      <c r="I78" s="172"/>
      <c r="J78" s="172"/>
      <c r="K78" s="172"/>
    </row>
    <row r="79" spans="1:11" s="1" customFormat="1" ht="88.5" customHeight="1">
      <c r="A79" s="136" t="s">
        <v>64</v>
      </c>
      <c r="B79" s="54" t="s">
        <v>76</v>
      </c>
      <c r="C79" s="42" t="s">
        <v>77</v>
      </c>
      <c r="D79" s="353">
        <v>750</v>
      </c>
      <c r="E79" s="353">
        <v>750</v>
      </c>
      <c r="F79" s="141"/>
      <c r="G79" s="354" t="s">
        <v>67</v>
      </c>
      <c r="H79" s="172"/>
      <c r="I79" s="172"/>
      <c r="J79" s="172"/>
      <c r="K79" s="172"/>
    </row>
    <row r="80" spans="1:11" s="1" customFormat="1" ht="104.25" customHeight="1">
      <c r="A80" s="136" t="s">
        <v>64</v>
      </c>
      <c r="B80" s="54" t="s">
        <v>78</v>
      </c>
      <c r="C80" s="42" t="s">
        <v>77</v>
      </c>
      <c r="D80" s="141">
        <v>1100</v>
      </c>
      <c r="E80" s="141">
        <v>1100</v>
      </c>
      <c r="F80" s="141"/>
      <c r="G80" s="354" t="s">
        <v>67</v>
      </c>
      <c r="H80" s="172"/>
      <c r="I80" s="172"/>
      <c r="J80" s="172"/>
      <c r="K80" s="172"/>
    </row>
    <row r="81" spans="1:11" s="1" customFormat="1" hidden="1">
      <c r="A81" s="132"/>
      <c r="B81" s="135"/>
      <c r="C81" s="122"/>
      <c r="D81" s="146"/>
      <c r="E81" s="141"/>
      <c r="F81" s="146"/>
      <c r="G81" s="134"/>
      <c r="H81" s="172"/>
      <c r="I81" s="172"/>
      <c r="J81" s="172"/>
      <c r="K81" s="172"/>
    </row>
    <row r="82" spans="1:11" s="1" customFormat="1" hidden="1">
      <c r="A82" s="132"/>
      <c r="B82" s="135"/>
      <c r="C82" s="122"/>
      <c r="D82" s="146"/>
      <c r="E82" s="141"/>
      <c r="F82" s="146"/>
      <c r="G82" s="134"/>
      <c r="H82" s="172"/>
      <c r="I82" s="172"/>
      <c r="J82" s="172"/>
      <c r="K82" s="172"/>
    </row>
    <row r="83" spans="1:11" s="1" customFormat="1" hidden="1">
      <c r="A83" s="132"/>
      <c r="B83" s="137"/>
      <c r="C83" s="122"/>
      <c r="D83" s="146"/>
      <c r="E83" s="141"/>
      <c r="F83" s="146"/>
      <c r="G83" s="134"/>
      <c r="H83" s="172"/>
      <c r="I83" s="172"/>
      <c r="J83" s="172"/>
      <c r="K83" s="172"/>
    </row>
    <row r="84" spans="1:11" s="1" customFormat="1" hidden="1">
      <c r="A84" s="132"/>
      <c r="B84" s="137"/>
      <c r="C84" s="122"/>
      <c r="D84" s="146"/>
      <c r="E84" s="141"/>
      <c r="F84" s="146"/>
      <c r="G84" s="134"/>
      <c r="H84" s="172"/>
      <c r="I84" s="172"/>
      <c r="J84" s="172"/>
      <c r="K84" s="172"/>
    </row>
    <row r="85" spans="1:11" s="1" customFormat="1" hidden="1">
      <c r="A85" s="132"/>
      <c r="B85" s="137"/>
      <c r="C85" s="122"/>
      <c r="D85" s="146"/>
      <c r="E85" s="141"/>
      <c r="F85" s="146"/>
      <c r="G85" s="134"/>
      <c r="H85" s="172"/>
      <c r="I85" s="172"/>
      <c r="J85" s="172"/>
      <c r="K85" s="172"/>
    </row>
    <row r="86" spans="1:11" s="1" customFormat="1" ht="13.5" thickBot="1">
      <c r="A86" s="138"/>
      <c r="B86" s="147" t="s">
        <v>1</v>
      </c>
      <c r="C86" s="139" t="s">
        <v>6</v>
      </c>
      <c r="D86" s="148">
        <f>SUM(D70:D85)</f>
        <v>26682.626999999997</v>
      </c>
      <c r="E86" s="148">
        <f>SUM(E70:E85)</f>
        <v>19690.819</v>
      </c>
      <c r="F86" s="148">
        <f>SUM(F70:F85)</f>
        <v>10204.702879999999</v>
      </c>
      <c r="G86" s="140" t="s">
        <v>6</v>
      </c>
      <c r="H86" s="172"/>
      <c r="I86" s="172"/>
      <c r="J86" s="172"/>
      <c r="K86" s="172"/>
    </row>
    <row r="87" spans="1:11" s="4" customFormat="1">
      <c r="A87" s="645" t="s">
        <v>20</v>
      </c>
      <c r="B87" s="645"/>
      <c r="C87" s="645"/>
      <c r="D87" s="645"/>
      <c r="E87" s="645"/>
      <c r="F87" s="645"/>
      <c r="G87" s="645"/>
    </row>
    <row r="88" spans="1:11" ht="42" customHeight="1">
      <c r="A88" s="52" t="s">
        <v>85</v>
      </c>
      <c r="B88" s="52" t="s">
        <v>86</v>
      </c>
      <c r="C88" s="52" t="s">
        <v>87</v>
      </c>
      <c r="D88" s="216">
        <v>74.62</v>
      </c>
      <c r="E88" s="216">
        <v>74.62</v>
      </c>
      <c r="F88" s="216"/>
      <c r="G88" s="53"/>
    </row>
    <row r="89" spans="1:11" ht="29.25" customHeight="1">
      <c r="A89" s="52" t="s">
        <v>1247</v>
      </c>
      <c r="B89" s="219" t="s">
        <v>1248</v>
      </c>
      <c r="C89" s="52" t="s">
        <v>1249</v>
      </c>
      <c r="D89" s="216">
        <v>104.765</v>
      </c>
      <c r="E89" s="216">
        <v>104.765</v>
      </c>
      <c r="F89" s="216"/>
      <c r="G89" s="53"/>
    </row>
    <row r="90" spans="1:11" ht="42.75" customHeight="1">
      <c r="A90" s="52" t="s">
        <v>1247</v>
      </c>
      <c r="B90" s="219" t="s">
        <v>1250</v>
      </c>
      <c r="C90" s="52" t="s">
        <v>1251</v>
      </c>
      <c r="D90" s="216">
        <v>1727.7560000000001</v>
      </c>
      <c r="E90" s="216">
        <v>1727.7560000000001</v>
      </c>
      <c r="F90" s="216">
        <v>121.25664999999999</v>
      </c>
      <c r="G90" s="52" t="s">
        <v>2815</v>
      </c>
    </row>
    <row r="91" spans="1:11" s="4" customFormat="1" ht="50.25" customHeight="1">
      <c r="A91" s="52" t="s">
        <v>1252</v>
      </c>
      <c r="B91" s="219" t="s">
        <v>1253</v>
      </c>
      <c r="C91" s="52" t="s">
        <v>1254</v>
      </c>
      <c r="D91" s="216">
        <v>960.31299999999999</v>
      </c>
      <c r="E91" s="216">
        <v>960.31299999999999</v>
      </c>
      <c r="F91" s="118">
        <v>320.06200999999999</v>
      </c>
      <c r="G91" s="52" t="s">
        <v>2816</v>
      </c>
    </row>
    <row r="92" spans="1:11" ht="39.75" customHeight="1">
      <c r="A92" s="52" t="s">
        <v>1255</v>
      </c>
      <c r="B92" s="52" t="s">
        <v>1256</v>
      </c>
      <c r="C92" s="52" t="s">
        <v>1257</v>
      </c>
      <c r="D92" s="216">
        <v>337.37869999999998</v>
      </c>
      <c r="E92" s="216">
        <v>337.37869999999998</v>
      </c>
      <c r="F92" s="216"/>
      <c r="G92" s="53"/>
    </row>
    <row r="93" spans="1:11" ht="43.5" customHeight="1">
      <c r="A93" s="52" t="s">
        <v>1258</v>
      </c>
      <c r="B93" s="52" t="s">
        <v>1259</v>
      </c>
      <c r="C93" s="52" t="s">
        <v>1260</v>
      </c>
      <c r="D93" s="216">
        <v>610.26499999999999</v>
      </c>
      <c r="E93" s="216">
        <v>610.26499999999999</v>
      </c>
      <c r="F93" s="216">
        <f>30.7846+435.8628+8.93726</f>
        <v>475.58465999999999</v>
      </c>
      <c r="G93" s="52" t="s">
        <v>2817</v>
      </c>
    </row>
    <row r="94" spans="1:11" ht="39.75" customHeight="1">
      <c r="A94" s="52" t="s">
        <v>1261</v>
      </c>
      <c r="B94" s="219" t="s">
        <v>1262</v>
      </c>
      <c r="C94" s="52" t="s">
        <v>1263</v>
      </c>
      <c r="D94" s="216">
        <v>251.76480000000001</v>
      </c>
      <c r="E94" s="216">
        <v>251.76480000000001</v>
      </c>
      <c r="F94" s="216"/>
      <c r="G94" s="53"/>
    </row>
    <row r="95" spans="1:11" s="220" customFormat="1" ht="15" customHeight="1">
      <c r="A95" s="209" t="s">
        <v>2820</v>
      </c>
      <c r="B95" s="355"/>
      <c r="C95" s="209"/>
      <c r="D95" s="16">
        <f>SUM(D88:D94)</f>
        <v>4066.8624999999997</v>
      </c>
      <c r="E95" s="16">
        <f t="shared" ref="E95:F95" si="0">SUM(E88:E94)</f>
        <v>4066.8624999999997</v>
      </c>
      <c r="F95" s="16">
        <f t="shared" si="0"/>
        <v>916.90331999999989</v>
      </c>
      <c r="G95" s="14"/>
      <c r="H95" s="218"/>
      <c r="I95" s="218"/>
      <c r="J95" s="218"/>
      <c r="K95" s="218"/>
    </row>
    <row r="96" spans="1:11" ht="65.25" customHeight="1">
      <c r="A96" s="52" t="s">
        <v>79</v>
      </c>
      <c r="B96" s="52" t="s">
        <v>80</v>
      </c>
      <c r="C96" s="52" t="s">
        <v>81</v>
      </c>
      <c r="D96" s="216">
        <f>1860+167.067</f>
        <v>2027.067</v>
      </c>
      <c r="E96" s="216">
        <f>1860+167.067</f>
        <v>2027.067</v>
      </c>
      <c r="F96" s="216">
        <v>1691.5260000000001</v>
      </c>
      <c r="G96" s="53" t="s">
        <v>82</v>
      </c>
    </row>
    <row r="97" spans="1:11" ht="51" customHeight="1">
      <c r="A97" s="52" t="s">
        <v>79</v>
      </c>
      <c r="B97" s="52" t="s">
        <v>83</v>
      </c>
      <c r="C97" s="52" t="s">
        <v>84</v>
      </c>
      <c r="D97" s="216">
        <f>120+193.4346</f>
        <v>313.43459999999999</v>
      </c>
      <c r="E97" s="216">
        <f>120+193.4346</f>
        <v>313.43459999999999</v>
      </c>
      <c r="F97" s="216"/>
      <c r="G97" s="53"/>
    </row>
    <row r="98" spans="1:11" s="220" customFormat="1" ht="12.75" customHeight="1">
      <c r="A98" s="209" t="s">
        <v>2820</v>
      </c>
      <c r="B98" s="355"/>
      <c r="C98" s="209"/>
      <c r="D98" s="16">
        <f>SUM(D96:D97)</f>
        <v>2340.5016000000001</v>
      </c>
      <c r="E98" s="16">
        <f t="shared" ref="E98:F98" si="1">SUM(E96:E97)</f>
        <v>2340.5016000000001</v>
      </c>
      <c r="F98" s="16">
        <f t="shared" si="1"/>
        <v>1691.5260000000001</v>
      </c>
      <c r="G98" s="14"/>
      <c r="H98" s="218"/>
      <c r="I98" s="218"/>
      <c r="J98" s="218"/>
      <c r="K98" s="218"/>
    </row>
    <row r="99" spans="1:11" ht="40.5" customHeight="1">
      <c r="A99" s="52" t="s">
        <v>1264</v>
      </c>
      <c r="B99" s="219" t="s">
        <v>1265</v>
      </c>
      <c r="C99" s="52" t="s">
        <v>1266</v>
      </c>
      <c r="D99" s="216">
        <v>639.47</v>
      </c>
      <c r="E99" s="216">
        <v>639.47</v>
      </c>
      <c r="F99" s="216">
        <v>2.052</v>
      </c>
      <c r="G99" s="53" t="s">
        <v>2818</v>
      </c>
    </row>
    <row r="100" spans="1:11" s="220" customFormat="1" ht="14.25" customHeight="1">
      <c r="A100" s="209" t="s">
        <v>2821</v>
      </c>
      <c r="B100" s="355"/>
      <c r="C100" s="209"/>
      <c r="D100" s="16">
        <f>D95+D98+D99</f>
        <v>7046.8341</v>
      </c>
      <c r="E100" s="16">
        <f t="shared" ref="E100:F100" si="2">E95+E98+E99</f>
        <v>7046.8341</v>
      </c>
      <c r="F100" s="16">
        <f t="shared" si="2"/>
        <v>2610.4813200000003</v>
      </c>
      <c r="G100" s="14"/>
      <c r="H100" s="218"/>
      <c r="I100" s="218"/>
      <c r="J100" s="218"/>
      <c r="K100" s="218"/>
    </row>
    <row r="101" spans="1:11" ht="77.25" customHeight="1">
      <c r="A101" s="52" t="s">
        <v>79</v>
      </c>
      <c r="B101" s="221" t="s">
        <v>88</v>
      </c>
      <c r="C101" s="52" t="s">
        <v>1267</v>
      </c>
      <c r="D101" s="216">
        <v>17452.933000000001</v>
      </c>
      <c r="E101" s="216">
        <v>17452.933000000001</v>
      </c>
      <c r="F101" s="216">
        <v>14353.593999999999</v>
      </c>
      <c r="G101" s="53" t="s">
        <v>89</v>
      </c>
    </row>
    <row r="102" spans="1:11" ht="81" customHeight="1">
      <c r="A102" s="52" t="s">
        <v>1268</v>
      </c>
      <c r="B102" s="356" t="s">
        <v>1269</v>
      </c>
      <c r="C102" s="356" t="s">
        <v>1270</v>
      </c>
      <c r="D102" s="357">
        <v>1059.212</v>
      </c>
      <c r="E102" s="357">
        <v>1059.212</v>
      </c>
      <c r="F102" s="357">
        <v>1028.319</v>
      </c>
      <c r="G102" s="356" t="s">
        <v>2819</v>
      </c>
    </row>
    <row r="103" spans="1:11" ht="77.25" customHeight="1">
      <c r="A103" s="52" t="s">
        <v>79</v>
      </c>
      <c r="B103" s="221" t="s">
        <v>1271</v>
      </c>
      <c r="C103" s="52" t="s">
        <v>1272</v>
      </c>
      <c r="D103" s="216">
        <v>651.66399999999999</v>
      </c>
      <c r="E103" s="216">
        <v>651.66399999999999</v>
      </c>
      <c r="F103" s="216"/>
      <c r="G103" s="53"/>
    </row>
    <row r="104" spans="1:11" s="220" customFormat="1" ht="15" customHeight="1">
      <c r="A104" s="209" t="s">
        <v>2820</v>
      </c>
      <c r="B104" s="222"/>
      <c r="C104" s="209"/>
      <c r="D104" s="16">
        <f>D102+D103+D101</f>
        <v>19163.809000000001</v>
      </c>
      <c r="E104" s="16">
        <f t="shared" ref="E104:F104" si="3">E102+E103+E101</f>
        <v>19163.809000000001</v>
      </c>
      <c r="F104" s="16">
        <f t="shared" si="3"/>
        <v>15381.912999999999</v>
      </c>
      <c r="G104" s="14"/>
      <c r="H104" s="218"/>
      <c r="I104" s="218"/>
      <c r="J104" s="218"/>
      <c r="K104" s="218"/>
    </row>
    <row r="105" spans="1:11" s="218" customFormat="1" ht="15" customHeight="1">
      <c r="A105" s="223"/>
      <c r="B105" s="119" t="s">
        <v>1</v>
      </c>
      <c r="C105" s="112" t="s">
        <v>6</v>
      </c>
      <c r="D105" s="16">
        <f>D100+D104</f>
        <v>26210.643100000001</v>
      </c>
      <c r="E105" s="16">
        <f t="shared" ref="E105:F105" si="4">E100+E104</f>
        <v>26210.643100000001</v>
      </c>
      <c r="F105" s="16">
        <f t="shared" si="4"/>
        <v>17992.394319999999</v>
      </c>
      <c r="G105" s="14"/>
    </row>
    <row r="106" spans="1:11" s="4" customFormat="1">
      <c r="A106" s="645" t="s">
        <v>21</v>
      </c>
      <c r="B106" s="645"/>
      <c r="C106" s="645"/>
      <c r="D106" s="645"/>
      <c r="E106" s="645"/>
      <c r="F106" s="645"/>
      <c r="G106" s="645"/>
    </row>
    <row r="107" spans="1:11" ht="29.25" customHeight="1">
      <c r="A107" s="226" t="s">
        <v>1273</v>
      </c>
      <c r="B107" s="227" t="s">
        <v>1274</v>
      </c>
      <c r="C107" s="228" t="s">
        <v>1273</v>
      </c>
      <c r="D107" s="229"/>
      <c r="E107" s="230" t="s">
        <v>1275</v>
      </c>
      <c r="F107" s="230">
        <v>381.06330000000003</v>
      </c>
      <c r="G107" s="232" t="s">
        <v>1274</v>
      </c>
    </row>
    <row r="108" spans="1:11" ht="29.25" customHeight="1">
      <c r="A108" s="231" t="s">
        <v>2965</v>
      </c>
      <c r="B108" s="227" t="s">
        <v>1274</v>
      </c>
      <c r="C108" s="225" t="s">
        <v>2965</v>
      </c>
      <c r="D108" s="229"/>
      <c r="E108" s="230"/>
      <c r="F108" s="242">
        <v>280.27100000000002</v>
      </c>
      <c r="G108" s="232" t="s">
        <v>1274</v>
      </c>
    </row>
    <row r="109" spans="1:11" ht="29.25" customHeight="1">
      <c r="A109" s="226" t="s">
        <v>1278</v>
      </c>
      <c r="B109" s="227" t="s">
        <v>1277</v>
      </c>
      <c r="C109" s="228" t="s">
        <v>1278</v>
      </c>
      <c r="D109" s="229"/>
      <c r="E109" s="230"/>
      <c r="F109" s="243">
        <v>200.15375</v>
      </c>
      <c r="G109" s="232" t="s">
        <v>1277</v>
      </c>
    </row>
    <row r="110" spans="1:11" ht="29.25" customHeight="1">
      <c r="A110" s="226" t="s">
        <v>1279</v>
      </c>
      <c r="B110" s="227" t="s">
        <v>1277</v>
      </c>
      <c r="C110" s="228" t="s">
        <v>1279</v>
      </c>
      <c r="D110" s="229"/>
      <c r="E110" s="230"/>
      <c r="F110" s="243">
        <v>389.20499999999998</v>
      </c>
      <c r="G110" s="232" t="s">
        <v>1277</v>
      </c>
    </row>
    <row r="111" spans="1:11" ht="28.5" customHeight="1">
      <c r="A111" s="226" t="s">
        <v>1276</v>
      </c>
      <c r="B111" s="227" t="s">
        <v>1277</v>
      </c>
      <c r="C111" s="228" t="s">
        <v>1276</v>
      </c>
      <c r="D111" s="229"/>
      <c r="E111" s="230"/>
      <c r="F111" s="243">
        <v>504.56299999999999</v>
      </c>
      <c r="G111" s="232" t="s">
        <v>1277</v>
      </c>
    </row>
    <row r="112" spans="1:11" ht="30" customHeight="1">
      <c r="A112" s="226" t="s">
        <v>1280</v>
      </c>
      <c r="B112" s="227" t="s">
        <v>1281</v>
      </c>
      <c r="C112" s="228" t="s">
        <v>1282</v>
      </c>
      <c r="D112" s="229"/>
      <c r="E112" s="230" t="s">
        <v>1275</v>
      </c>
      <c r="F112" s="230">
        <v>17.978100000000001</v>
      </c>
      <c r="G112" s="358" t="s">
        <v>1281</v>
      </c>
    </row>
    <row r="113" spans="1:7" ht="32.25" customHeight="1">
      <c r="A113" s="226" t="s">
        <v>1283</v>
      </c>
      <c r="B113" s="227" t="s">
        <v>1281</v>
      </c>
      <c r="C113" s="228" t="s">
        <v>1283</v>
      </c>
      <c r="D113" s="229"/>
      <c r="E113" s="230" t="s">
        <v>1275</v>
      </c>
      <c r="F113" s="230">
        <v>15.1746</v>
      </c>
      <c r="G113" s="358" t="s">
        <v>1281</v>
      </c>
    </row>
    <row r="114" spans="1:7" ht="30.75" customHeight="1">
      <c r="A114" s="226" t="s">
        <v>1284</v>
      </c>
      <c r="B114" s="227" t="s">
        <v>1281</v>
      </c>
      <c r="C114" s="228" t="s">
        <v>1284</v>
      </c>
      <c r="D114" s="229"/>
      <c r="E114" s="230"/>
      <c r="F114" s="243">
        <v>24.276</v>
      </c>
      <c r="G114" s="358" t="s">
        <v>1281</v>
      </c>
    </row>
    <row r="115" spans="1:7" ht="30.75" customHeight="1">
      <c r="A115" s="233" t="s">
        <v>2966</v>
      </c>
      <c r="B115" s="227" t="s">
        <v>1281</v>
      </c>
      <c r="C115" s="225" t="s">
        <v>2966</v>
      </c>
      <c r="D115" s="229"/>
      <c r="E115" s="230"/>
      <c r="F115" s="243">
        <v>58.664999999999999</v>
      </c>
      <c r="G115" s="358" t="s">
        <v>1281</v>
      </c>
    </row>
    <row r="116" spans="1:7" ht="30.75" customHeight="1">
      <c r="A116" s="233" t="s">
        <v>2967</v>
      </c>
      <c r="B116" s="227" t="s">
        <v>1281</v>
      </c>
      <c r="C116" s="225" t="s">
        <v>2967</v>
      </c>
      <c r="D116" s="229"/>
      <c r="E116" s="230"/>
      <c r="F116" s="243">
        <v>26.471</v>
      </c>
      <c r="G116" s="358" t="s">
        <v>1281</v>
      </c>
    </row>
    <row r="117" spans="1:7" ht="30.75" customHeight="1">
      <c r="A117" s="233" t="s">
        <v>2968</v>
      </c>
      <c r="B117" s="54" t="s">
        <v>2969</v>
      </c>
      <c r="C117" s="225" t="s">
        <v>2968</v>
      </c>
      <c r="D117" s="229"/>
      <c r="E117" s="230"/>
      <c r="F117" s="243">
        <v>38.558999999999997</v>
      </c>
      <c r="G117" s="225" t="s">
        <v>2969</v>
      </c>
    </row>
    <row r="118" spans="1:7" ht="30.75" customHeight="1">
      <c r="A118" s="233" t="s">
        <v>2970</v>
      </c>
      <c r="B118" s="54" t="s">
        <v>2969</v>
      </c>
      <c r="C118" s="225" t="s">
        <v>2970</v>
      </c>
      <c r="D118" s="229"/>
      <c r="E118" s="230"/>
      <c r="F118" s="243">
        <v>30.812999999999999</v>
      </c>
      <c r="G118" s="225" t="s">
        <v>2969</v>
      </c>
    </row>
    <row r="119" spans="1:7" ht="30.75" customHeight="1">
      <c r="A119" s="233" t="s">
        <v>2971</v>
      </c>
      <c r="B119" s="54" t="s">
        <v>2969</v>
      </c>
      <c r="C119" s="225" t="s">
        <v>2971</v>
      </c>
      <c r="D119" s="229"/>
      <c r="E119" s="230"/>
      <c r="F119" s="243">
        <v>36.536999999999999</v>
      </c>
      <c r="G119" s="225" t="s">
        <v>2969</v>
      </c>
    </row>
    <row r="120" spans="1:7" ht="39.75" customHeight="1">
      <c r="A120" s="233" t="s">
        <v>2972</v>
      </c>
      <c r="B120" s="54" t="s">
        <v>2969</v>
      </c>
      <c r="C120" s="225" t="s">
        <v>2972</v>
      </c>
      <c r="D120" s="229"/>
      <c r="E120" s="230"/>
      <c r="F120" s="243">
        <v>13.234</v>
      </c>
      <c r="G120" s="225" t="s">
        <v>2969</v>
      </c>
    </row>
    <row r="121" spans="1:7" ht="30.75" customHeight="1">
      <c r="A121" s="233" t="s">
        <v>2973</v>
      </c>
      <c r="B121" s="54" t="s">
        <v>2969</v>
      </c>
      <c r="C121" s="225" t="s">
        <v>2973</v>
      </c>
      <c r="D121" s="229"/>
      <c r="E121" s="230"/>
      <c r="F121" s="243">
        <v>1.8460000000000001</v>
      </c>
      <c r="G121" s="225" t="s">
        <v>2969</v>
      </c>
    </row>
    <row r="122" spans="1:7" ht="30.75" customHeight="1">
      <c r="A122" s="226" t="s">
        <v>1285</v>
      </c>
      <c r="B122" s="227" t="s">
        <v>1286</v>
      </c>
      <c r="C122" s="228" t="s">
        <v>1285</v>
      </c>
      <c r="D122" s="229"/>
      <c r="E122" s="230"/>
      <c r="F122" s="243">
        <v>122.824</v>
      </c>
      <c r="G122" s="232" t="s">
        <v>1286</v>
      </c>
    </row>
    <row r="123" spans="1:7" ht="30.75" customHeight="1">
      <c r="A123" s="226" t="s">
        <v>1288</v>
      </c>
      <c r="B123" s="227" t="s">
        <v>1289</v>
      </c>
      <c r="C123" s="228" t="s">
        <v>1288</v>
      </c>
      <c r="D123" s="229"/>
      <c r="E123" s="230"/>
      <c r="F123" s="243">
        <v>36.427160000000001</v>
      </c>
      <c r="G123" s="232" t="s">
        <v>1289</v>
      </c>
    </row>
    <row r="124" spans="1:7" ht="30.75" customHeight="1">
      <c r="A124" s="226" t="s">
        <v>1290</v>
      </c>
      <c r="B124" s="227" t="s">
        <v>1289</v>
      </c>
      <c r="C124" s="228" t="s">
        <v>1290</v>
      </c>
      <c r="D124" s="229"/>
      <c r="E124" s="230"/>
      <c r="F124" s="243">
        <v>37.629489999999997</v>
      </c>
      <c r="G124" s="232" t="s">
        <v>1289</v>
      </c>
    </row>
    <row r="125" spans="1:7" ht="30.75" customHeight="1">
      <c r="A125" s="233" t="s">
        <v>2974</v>
      </c>
      <c r="B125" s="227" t="s">
        <v>1289</v>
      </c>
      <c r="C125" s="225" t="s">
        <v>2974</v>
      </c>
      <c r="D125" s="229"/>
      <c r="E125" s="230"/>
      <c r="F125" s="243">
        <v>168.76599999999999</v>
      </c>
      <c r="G125" s="232" t="s">
        <v>1289</v>
      </c>
    </row>
    <row r="126" spans="1:7" ht="40.5" customHeight="1">
      <c r="A126" s="226" t="s">
        <v>1291</v>
      </c>
      <c r="B126" s="227" t="s">
        <v>1292</v>
      </c>
      <c r="C126" s="228" t="s">
        <v>1293</v>
      </c>
      <c r="D126" s="229"/>
      <c r="E126" s="230" t="s">
        <v>1275</v>
      </c>
      <c r="F126" s="230">
        <v>33.7044</v>
      </c>
      <c r="G126" s="232" t="s">
        <v>1292</v>
      </c>
    </row>
    <row r="127" spans="1:7" ht="31.5" customHeight="1">
      <c r="A127" s="226" t="s">
        <v>1294</v>
      </c>
      <c r="B127" s="227" t="s">
        <v>1295</v>
      </c>
      <c r="C127" s="228" t="s">
        <v>1294</v>
      </c>
      <c r="D127" s="229"/>
      <c r="E127" s="230"/>
      <c r="F127" s="243">
        <v>23.736599999999999</v>
      </c>
      <c r="G127" s="232" t="s">
        <v>1295</v>
      </c>
    </row>
    <row r="128" spans="1:7" ht="31.5" customHeight="1">
      <c r="A128" s="226" t="s">
        <v>1296</v>
      </c>
      <c r="B128" s="227" t="s">
        <v>1297</v>
      </c>
      <c r="C128" s="228" t="s">
        <v>1296</v>
      </c>
      <c r="D128" s="229"/>
      <c r="E128" s="230"/>
      <c r="F128" s="243">
        <v>8.0489999999999995</v>
      </c>
      <c r="G128" s="232" t="s">
        <v>1297</v>
      </c>
    </row>
    <row r="129" spans="1:7" ht="31.5" customHeight="1">
      <c r="A129" s="226" t="s">
        <v>1298</v>
      </c>
      <c r="B129" s="227" t="s">
        <v>1299</v>
      </c>
      <c r="C129" s="228" t="s">
        <v>1298</v>
      </c>
      <c r="D129" s="229"/>
      <c r="E129" s="230"/>
      <c r="F129" s="243">
        <v>1.026</v>
      </c>
      <c r="G129" s="232" t="s">
        <v>1299</v>
      </c>
    </row>
    <row r="130" spans="1:7" ht="31.5" customHeight="1">
      <c r="A130" s="226" t="s">
        <v>1300</v>
      </c>
      <c r="B130" s="227" t="s">
        <v>1299</v>
      </c>
      <c r="C130" s="228" t="s">
        <v>1300</v>
      </c>
      <c r="D130" s="229"/>
      <c r="E130" s="230"/>
      <c r="F130" s="243">
        <v>15.143000000000001</v>
      </c>
      <c r="G130" s="232" t="s">
        <v>1299</v>
      </c>
    </row>
    <row r="131" spans="1:7" ht="31.5" customHeight="1">
      <c r="A131" s="226" t="s">
        <v>1301</v>
      </c>
      <c r="B131" s="227" t="s">
        <v>1299</v>
      </c>
      <c r="C131" s="228" t="s">
        <v>1301</v>
      </c>
      <c r="D131" s="229"/>
      <c r="E131" s="230"/>
      <c r="F131" s="243">
        <v>20.835999999999999</v>
      </c>
      <c r="G131" s="232" t="s">
        <v>1299</v>
      </c>
    </row>
    <row r="132" spans="1:7" ht="31.5" customHeight="1">
      <c r="A132" s="226" t="s">
        <v>1302</v>
      </c>
      <c r="B132" s="227" t="s">
        <v>1299</v>
      </c>
      <c r="C132" s="228" t="s">
        <v>1302</v>
      </c>
      <c r="D132" s="229"/>
      <c r="E132" s="230"/>
      <c r="F132" s="243">
        <v>15.143000000000001</v>
      </c>
      <c r="G132" s="232" t="s">
        <v>1299</v>
      </c>
    </row>
    <row r="133" spans="1:7" ht="31.5" customHeight="1">
      <c r="A133" s="234" t="s">
        <v>2975</v>
      </c>
      <c r="B133" s="54" t="s">
        <v>2976</v>
      </c>
      <c r="C133" s="235" t="s">
        <v>2975</v>
      </c>
      <c r="D133" s="229"/>
      <c r="E133" s="230"/>
      <c r="F133" s="243">
        <v>13.337999999999999</v>
      </c>
      <c r="G133" s="225" t="s">
        <v>2976</v>
      </c>
    </row>
    <row r="134" spans="1:7" ht="31.5" customHeight="1">
      <c r="A134" s="234" t="s">
        <v>2977</v>
      </c>
      <c r="B134" s="54" t="s">
        <v>2976</v>
      </c>
      <c r="C134" s="235" t="s">
        <v>2977</v>
      </c>
      <c r="D134" s="229"/>
      <c r="E134" s="230"/>
      <c r="F134" s="243">
        <v>101.574</v>
      </c>
      <c r="G134" s="225" t="s">
        <v>2976</v>
      </c>
    </row>
    <row r="135" spans="1:7" ht="37.5" customHeight="1">
      <c r="A135" s="226" t="s">
        <v>1303</v>
      </c>
      <c r="B135" s="227" t="s">
        <v>1304</v>
      </c>
      <c r="C135" s="228" t="s">
        <v>1303</v>
      </c>
      <c r="D135" s="229"/>
      <c r="E135" s="230"/>
      <c r="F135" s="243">
        <v>17.138000000000002</v>
      </c>
      <c r="G135" s="232" t="s">
        <v>1304</v>
      </c>
    </row>
    <row r="136" spans="1:7" ht="27.75" customHeight="1">
      <c r="A136" s="236" t="s">
        <v>2978</v>
      </c>
      <c r="B136" s="227" t="s">
        <v>1306</v>
      </c>
      <c r="C136" s="237" t="s">
        <v>2978</v>
      </c>
      <c r="D136" s="229"/>
      <c r="E136" s="230"/>
      <c r="F136" s="243">
        <v>11.682</v>
      </c>
      <c r="G136" s="232" t="s">
        <v>1306</v>
      </c>
    </row>
    <row r="137" spans="1:7" ht="31.5" customHeight="1">
      <c r="A137" s="226" t="s">
        <v>1305</v>
      </c>
      <c r="B137" s="227" t="s">
        <v>1306</v>
      </c>
      <c r="C137" s="228" t="s">
        <v>1305</v>
      </c>
      <c r="D137" s="229"/>
      <c r="E137" s="230"/>
      <c r="F137" s="243">
        <v>37.815579999999997</v>
      </c>
      <c r="G137" s="232" t="s">
        <v>1306</v>
      </c>
    </row>
    <row r="138" spans="1:7" ht="31.5" customHeight="1">
      <c r="A138" s="233" t="s">
        <v>2979</v>
      </c>
      <c r="B138" s="54" t="s">
        <v>2980</v>
      </c>
      <c r="C138" s="225" t="s">
        <v>2979</v>
      </c>
      <c r="D138" s="229"/>
      <c r="E138" s="230"/>
      <c r="F138" s="243">
        <v>2.052</v>
      </c>
      <c r="G138" s="238" t="s">
        <v>2980</v>
      </c>
    </row>
    <row r="139" spans="1:7" ht="31.5" customHeight="1">
      <c r="A139" s="233" t="s">
        <v>2981</v>
      </c>
      <c r="B139" s="54" t="s">
        <v>2980</v>
      </c>
      <c r="C139" s="225" t="s">
        <v>2981</v>
      </c>
      <c r="D139" s="229"/>
      <c r="E139" s="230"/>
      <c r="F139" s="243">
        <v>2.5649999999999999</v>
      </c>
      <c r="G139" s="238" t="s">
        <v>2980</v>
      </c>
    </row>
    <row r="140" spans="1:7" ht="31.5" customHeight="1">
      <c r="A140" s="233" t="s">
        <v>2982</v>
      </c>
      <c r="B140" s="54" t="s">
        <v>2980</v>
      </c>
      <c r="C140" s="225" t="s">
        <v>2982</v>
      </c>
      <c r="D140" s="229"/>
      <c r="E140" s="230"/>
      <c r="F140" s="243">
        <v>1.5389999999999999</v>
      </c>
      <c r="G140" s="238" t="s">
        <v>2980</v>
      </c>
    </row>
    <row r="141" spans="1:7" ht="31.5" customHeight="1">
      <c r="A141" s="233" t="s">
        <v>2983</v>
      </c>
      <c r="B141" s="54" t="s">
        <v>2984</v>
      </c>
      <c r="C141" s="225" t="s">
        <v>2983</v>
      </c>
      <c r="D141" s="229"/>
      <c r="E141" s="230"/>
      <c r="F141" s="243">
        <v>4.1040000000000001</v>
      </c>
      <c r="G141" s="238" t="s">
        <v>2984</v>
      </c>
    </row>
    <row r="142" spans="1:7" ht="31.5" customHeight="1">
      <c r="A142" s="233" t="s">
        <v>2985</v>
      </c>
      <c r="B142" s="54" t="s">
        <v>2986</v>
      </c>
      <c r="C142" s="225" t="s">
        <v>2985</v>
      </c>
      <c r="D142" s="229"/>
      <c r="E142" s="230"/>
      <c r="F142" s="243">
        <v>1.5389999999999999</v>
      </c>
      <c r="G142" s="238" t="s">
        <v>2986</v>
      </c>
    </row>
    <row r="143" spans="1:7" ht="31.5" customHeight="1">
      <c r="A143" s="233" t="s">
        <v>2987</v>
      </c>
      <c r="B143" s="54" t="s">
        <v>2986</v>
      </c>
      <c r="C143" s="225" t="s">
        <v>2987</v>
      </c>
      <c r="D143" s="229"/>
      <c r="E143" s="230"/>
      <c r="F143" s="243">
        <v>34.465000000000003</v>
      </c>
      <c r="G143" s="238" t="s">
        <v>2986</v>
      </c>
    </row>
    <row r="144" spans="1:7" ht="31.5" customHeight="1">
      <c r="A144" s="233" t="s">
        <v>2988</v>
      </c>
      <c r="B144" s="54" t="s">
        <v>2986</v>
      </c>
      <c r="C144" s="225" t="s">
        <v>2988</v>
      </c>
      <c r="D144" s="229"/>
      <c r="E144" s="230"/>
      <c r="F144" s="243">
        <v>1.5389999999999999</v>
      </c>
      <c r="G144" s="238" t="s">
        <v>2986</v>
      </c>
    </row>
    <row r="145" spans="1:7" ht="31.5" customHeight="1">
      <c r="A145" s="233" t="s">
        <v>2989</v>
      </c>
      <c r="B145" s="54" t="s">
        <v>2986</v>
      </c>
      <c r="C145" s="225" t="s">
        <v>2989</v>
      </c>
      <c r="D145" s="229"/>
      <c r="E145" s="230"/>
      <c r="F145" s="243">
        <v>1.026</v>
      </c>
      <c r="G145" s="238" t="s">
        <v>2986</v>
      </c>
    </row>
    <row r="146" spans="1:7" ht="31.5" customHeight="1">
      <c r="A146" s="233" t="s">
        <v>2990</v>
      </c>
      <c r="B146" s="54" t="s">
        <v>2991</v>
      </c>
      <c r="C146" s="225" t="s">
        <v>2990</v>
      </c>
      <c r="D146" s="229"/>
      <c r="E146" s="230"/>
      <c r="F146" s="242">
        <v>581.96500000000003</v>
      </c>
      <c r="G146" s="225" t="s">
        <v>2991</v>
      </c>
    </row>
    <row r="147" spans="1:7" ht="31.5" customHeight="1">
      <c r="A147" s="233" t="s">
        <v>2992</v>
      </c>
      <c r="B147" s="54" t="s">
        <v>2993</v>
      </c>
      <c r="C147" s="225" t="s">
        <v>2992</v>
      </c>
      <c r="D147" s="229"/>
      <c r="E147" s="230"/>
      <c r="F147" s="243">
        <v>70.370999999999995</v>
      </c>
      <c r="G147" s="225" t="s">
        <v>2993</v>
      </c>
    </row>
    <row r="148" spans="1:7" ht="31.5" customHeight="1">
      <c r="A148" s="233" t="s">
        <v>2994</v>
      </c>
      <c r="B148" s="54" t="s">
        <v>2995</v>
      </c>
      <c r="C148" s="225" t="s">
        <v>2994</v>
      </c>
      <c r="D148" s="229"/>
      <c r="E148" s="230"/>
      <c r="F148" s="242">
        <v>708.46299999999997</v>
      </c>
      <c r="G148" s="225" t="s">
        <v>2995</v>
      </c>
    </row>
    <row r="149" spans="1:7" ht="31.5" customHeight="1">
      <c r="A149" s="233" t="s">
        <v>2996</v>
      </c>
      <c r="B149" s="54" t="s">
        <v>2995</v>
      </c>
      <c r="C149" s="225" t="s">
        <v>2996</v>
      </c>
      <c r="D149" s="229"/>
      <c r="E149" s="230"/>
      <c r="F149" s="242">
        <v>873.04700000000003</v>
      </c>
      <c r="G149" s="225" t="s">
        <v>2995</v>
      </c>
    </row>
    <row r="150" spans="1:7" ht="30" customHeight="1">
      <c r="A150" s="226" t="s">
        <v>1307</v>
      </c>
      <c r="B150" s="227" t="s">
        <v>1308</v>
      </c>
      <c r="C150" s="228" t="s">
        <v>1307</v>
      </c>
      <c r="D150" s="229"/>
      <c r="E150" s="230"/>
      <c r="F150" s="243">
        <v>385.34300000000002</v>
      </c>
      <c r="G150" s="232" t="s">
        <v>1308</v>
      </c>
    </row>
    <row r="151" spans="1:7" ht="30" customHeight="1">
      <c r="A151" s="226" t="s">
        <v>1309</v>
      </c>
      <c r="B151" s="227" t="s">
        <v>1308</v>
      </c>
      <c r="C151" s="228" t="s">
        <v>1309</v>
      </c>
      <c r="D151" s="229"/>
      <c r="E151" s="230"/>
      <c r="F151" s="243">
        <v>208.23840000000001</v>
      </c>
      <c r="G151" s="232" t="s">
        <v>1308</v>
      </c>
    </row>
    <row r="152" spans="1:7" ht="30" customHeight="1">
      <c r="A152" s="233" t="s">
        <v>2997</v>
      </c>
      <c r="B152" s="227" t="s">
        <v>1308</v>
      </c>
      <c r="C152" s="225" t="s">
        <v>2997</v>
      </c>
      <c r="D152" s="229"/>
      <c r="E152" s="230"/>
      <c r="F152" s="243">
        <v>146.46600000000001</v>
      </c>
      <c r="G152" s="232" t="s">
        <v>1308</v>
      </c>
    </row>
    <row r="153" spans="1:7" ht="30" customHeight="1">
      <c r="A153" s="233" t="s">
        <v>2998</v>
      </c>
      <c r="B153" s="227" t="s">
        <v>1308</v>
      </c>
      <c r="C153" s="225" t="s">
        <v>2998</v>
      </c>
      <c r="D153" s="229"/>
      <c r="E153" s="230"/>
      <c r="F153" s="243">
        <v>70.994</v>
      </c>
      <c r="G153" s="232" t="s">
        <v>1308</v>
      </c>
    </row>
    <row r="154" spans="1:7" ht="30" customHeight="1">
      <c r="A154" s="233" t="s">
        <v>2999</v>
      </c>
      <c r="B154" s="227" t="s">
        <v>1308</v>
      </c>
      <c r="C154" s="225" t="s">
        <v>2999</v>
      </c>
      <c r="D154" s="229"/>
      <c r="E154" s="230"/>
      <c r="F154" s="243">
        <v>18.681999999999999</v>
      </c>
      <c r="G154" s="232" t="s">
        <v>1308</v>
      </c>
    </row>
    <row r="155" spans="1:7" ht="30" customHeight="1">
      <c r="A155" s="233" t="s">
        <v>3000</v>
      </c>
      <c r="B155" s="227" t="s">
        <v>1308</v>
      </c>
      <c r="C155" s="225" t="s">
        <v>3000</v>
      </c>
      <c r="D155" s="229"/>
      <c r="E155" s="230"/>
      <c r="F155" s="243">
        <v>360.75</v>
      </c>
      <c r="G155" s="232" t="s">
        <v>1308</v>
      </c>
    </row>
    <row r="156" spans="1:7" ht="39.75" customHeight="1">
      <c r="A156" s="226" t="s">
        <v>1310</v>
      </c>
      <c r="B156" s="227" t="s">
        <v>1311</v>
      </c>
      <c r="C156" s="228" t="s">
        <v>3001</v>
      </c>
      <c r="D156" s="229"/>
      <c r="E156" s="230" t="s">
        <v>1275</v>
      </c>
      <c r="F156" s="230">
        <v>251.75200000000001</v>
      </c>
      <c r="G156" s="232" t="s">
        <v>1311</v>
      </c>
    </row>
    <row r="157" spans="1:7" ht="31.5" customHeight="1">
      <c r="A157" s="226" t="s">
        <v>1312</v>
      </c>
      <c r="B157" s="227" t="s">
        <v>1313</v>
      </c>
      <c r="C157" s="228" t="s">
        <v>1312</v>
      </c>
      <c r="D157" s="229"/>
      <c r="E157" s="230"/>
      <c r="F157" s="230">
        <v>835.72320000000002</v>
      </c>
      <c r="G157" s="232" t="s">
        <v>1313</v>
      </c>
    </row>
    <row r="158" spans="1:7" ht="31.5" customHeight="1">
      <c r="A158" s="226" t="s">
        <v>1314</v>
      </c>
      <c r="B158" s="227" t="s">
        <v>1313</v>
      </c>
      <c r="C158" s="228" t="s">
        <v>1314</v>
      </c>
      <c r="D158" s="229"/>
      <c r="E158" s="230"/>
      <c r="F158" s="230">
        <v>387.36799999999999</v>
      </c>
      <c r="G158" s="232" t="s">
        <v>1313</v>
      </c>
    </row>
    <row r="159" spans="1:7" ht="31.5" customHeight="1">
      <c r="A159" s="233" t="s">
        <v>3002</v>
      </c>
      <c r="B159" s="227" t="s">
        <v>1313</v>
      </c>
      <c r="C159" s="225" t="s">
        <v>3002</v>
      </c>
      <c r="D159" s="229"/>
      <c r="E159" s="230"/>
      <c r="F159" s="230">
        <v>587.28300000000002</v>
      </c>
      <c r="G159" s="232" t="s">
        <v>1313</v>
      </c>
    </row>
    <row r="160" spans="1:7" ht="31.5" customHeight="1">
      <c r="A160" s="226" t="s">
        <v>1315</v>
      </c>
      <c r="B160" s="227" t="s">
        <v>1316</v>
      </c>
      <c r="C160" s="228" t="s">
        <v>1315</v>
      </c>
      <c r="D160" s="229"/>
      <c r="E160" s="230" t="s">
        <v>1275</v>
      </c>
      <c r="F160" s="230">
        <v>637.59136000000001</v>
      </c>
      <c r="G160" s="232" t="s">
        <v>1316</v>
      </c>
    </row>
    <row r="161" spans="1:7" ht="30.75" customHeight="1">
      <c r="A161" s="233" t="s">
        <v>1287</v>
      </c>
      <c r="B161" s="54" t="s">
        <v>3003</v>
      </c>
      <c r="C161" s="225" t="s">
        <v>1287</v>
      </c>
      <c r="D161" s="229"/>
      <c r="E161" s="230"/>
      <c r="F161" s="242">
        <v>723.39</v>
      </c>
      <c r="G161" s="225" t="s">
        <v>3003</v>
      </c>
    </row>
    <row r="162" spans="1:7" ht="30.75" customHeight="1">
      <c r="A162" s="233" t="s">
        <v>3004</v>
      </c>
      <c r="B162" s="54" t="s">
        <v>3003</v>
      </c>
      <c r="C162" s="225" t="s">
        <v>3004</v>
      </c>
      <c r="D162" s="229"/>
      <c r="E162" s="230"/>
      <c r="F162" s="242">
        <v>80.673000000000002</v>
      </c>
      <c r="G162" s="225" t="s">
        <v>3003</v>
      </c>
    </row>
    <row r="163" spans="1:7" ht="30.75" customHeight="1">
      <c r="A163" s="233" t="s">
        <v>3005</v>
      </c>
      <c r="B163" s="54" t="s">
        <v>3003</v>
      </c>
      <c r="C163" s="225" t="s">
        <v>3005</v>
      </c>
      <c r="D163" s="229"/>
      <c r="E163" s="230"/>
      <c r="F163" s="242">
        <v>577.90200000000004</v>
      </c>
      <c r="G163" s="225" t="s">
        <v>3003</v>
      </c>
    </row>
    <row r="164" spans="1:7" ht="30.75" customHeight="1">
      <c r="A164" s="233" t="s">
        <v>3006</v>
      </c>
      <c r="B164" s="54" t="s">
        <v>3003</v>
      </c>
      <c r="C164" s="225" t="s">
        <v>3006</v>
      </c>
      <c r="D164" s="229"/>
      <c r="E164" s="230"/>
      <c r="F164" s="242">
        <v>177.999</v>
      </c>
      <c r="G164" s="225" t="s">
        <v>3003</v>
      </c>
    </row>
    <row r="165" spans="1:7" ht="30.75" customHeight="1">
      <c r="A165" s="233" t="s">
        <v>3007</v>
      </c>
      <c r="B165" s="54" t="s">
        <v>3003</v>
      </c>
      <c r="C165" s="225" t="s">
        <v>3007</v>
      </c>
      <c r="D165" s="229"/>
      <c r="E165" s="230"/>
      <c r="F165" s="242">
        <v>68.643000000000001</v>
      </c>
      <c r="G165" s="225" t="s">
        <v>3003</v>
      </c>
    </row>
    <row r="166" spans="1:7" ht="30.75" customHeight="1">
      <c r="A166" s="233" t="s">
        <v>3008</v>
      </c>
      <c r="B166" s="54" t="s">
        <v>3009</v>
      </c>
      <c r="C166" s="225" t="s">
        <v>3008</v>
      </c>
      <c r="D166" s="229"/>
      <c r="E166" s="230"/>
      <c r="F166" s="242">
        <v>190.845</v>
      </c>
      <c r="G166" s="225" t="s">
        <v>3009</v>
      </c>
    </row>
    <row r="167" spans="1:7" ht="30.75" customHeight="1">
      <c r="A167" s="233" t="s">
        <v>3010</v>
      </c>
      <c r="B167" s="54" t="s">
        <v>3009</v>
      </c>
      <c r="C167" s="225" t="s">
        <v>3010</v>
      </c>
      <c r="D167" s="229"/>
      <c r="E167" s="230"/>
      <c r="F167" s="242">
        <v>208.17500000000001</v>
      </c>
      <c r="G167" s="225" t="s">
        <v>3009</v>
      </c>
    </row>
    <row r="168" spans="1:7" ht="30.75" customHeight="1">
      <c r="A168" s="233" t="s">
        <v>3011</v>
      </c>
      <c r="B168" s="54" t="s">
        <v>3012</v>
      </c>
      <c r="C168" s="225" t="s">
        <v>3011</v>
      </c>
      <c r="D168" s="229"/>
      <c r="E168" s="230"/>
      <c r="F168" s="242">
        <v>175.99600000000001</v>
      </c>
      <c r="G168" s="225" t="s">
        <v>3012</v>
      </c>
    </row>
    <row r="169" spans="1:7" ht="30.75" customHeight="1">
      <c r="A169" s="233" t="s">
        <v>3013</v>
      </c>
      <c r="B169" s="54" t="s">
        <v>3012</v>
      </c>
      <c r="C169" s="225" t="s">
        <v>3013</v>
      </c>
      <c r="D169" s="229"/>
      <c r="E169" s="230"/>
      <c r="F169" s="242">
        <v>336.39</v>
      </c>
      <c r="G169" s="225" t="s">
        <v>3012</v>
      </c>
    </row>
    <row r="170" spans="1:7" ht="30.75" customHeight="1">
      <c r="A170" s="233" t="s">
        <v>3014</v>
      </c>
      <c r="B170" s="54" t="s">
        <v>3012</v>
      </c>
      <c r="C170" s="225" t="s">
        <v>3014</v>
      </c>
      <c r="D170" s="229"/>
      <c r="E170" s="230"/>
      <c r="F170" s="242">
        <v>297.75099999999998</v>
      </c>
      <c r="G170" s="225" t="s">
        <v>3012</v>
      </c>
    </row>
    <row r="171" spans="1:7" ht="30" customHeight="1">
      <c r="A171" s="226" t="s">
        <v>3015</v>
      </c>
      <c r="B171" s="227" t="s">
        <v>1317</v>
      </c>
      <c r="C171" s="228" t="s">
        <v>3015</v>
      </c>
      <c r="D171" s="229"/>
      <c r="E171" s="230" t="s">
        <v>1275</v>
      </c>
      <c r="F171" s="230">
        <v>54.046799999999998</v>
      </c>
      <c r="G171" s="232" t="s">
        <v>1317</v>
      </c>
    </row>
    <row r="172" spans="1:7" ht="32.25" customHeight="1">
      <c r="A172" s="226" t="s">
        <v>1318</v>
      </c>
      <c r="B172" s="227" t="s">
        <v>1317</v>
      </c>
      <c r="C172" s="228" t="s">
        <v>1318</v>
      </c>
      <c r="D172" s="229"/>
      <c r="E172" s="230"/>
      <c r="F172" s="243">
        <v>39.2196</v>
      </c>
      <c r="G172" s="232" t="s">
        <v>1317</v>
      </c>
    </row>
    <row r="173" spans="1:7" ht="32.25" customHeight="1">
      <c r="A173" s="226" t="s">
        <v>1319</v>
      </c>
      <c r="B173" s="227" t="s">
        <v>1317</v>
      </c>
      <c r="C173" s="228" t="s">
        <v>1319</v>
      </c>
      <c r="D173" s="229"/>
      <c r="E173" s="230"/>
      <c r="F173" s="243">
        <v>24.243600000000001</v>
      </c>
      <c r="G173" s="232" t="s">
        <v>1317</v>
      </c>
    </row>
    <row r="174" spans="1:7" ht="32.25" customHeight="1">
      <c r="A174" s="226" t="s">
        <v>1320</v>
      </c>
      <c r="B174" s="227" t="s">
        <v>1317</v>
      </c>
      <c r="C174" s="228" t="s">
        <v>1320</v>
      </c>
      <c r="D174" s="229"/>
      <c r="E174" s="230" t="s">
        <v>1275</v>
      </c>
      <c r="F174" s="243">
        <v>15.379200000000001</v>
      </c>
      <c r="G174" s="232" t="s">
        <v>1317</v>
      </c>
    </row>
    <row r="175" spans="1:7" ht="28.5" customHeight="1">
      <c r="A175" s="233" t="s">
        <v>3016</v>
      </c>
      <c r="B175" s="227" t="s">
        <v>1317</v>
      </c>
      <c r="C175" s="225" t="s">
        <v>3016</v>
      </c>
      <c r="D175" s="229"/>
      <c r="E175" s="239"/>
      <c r="F175" s="242">
        <v>184.083</v>
      </c>
      <c r="G175" s="232"/>
    </row>
    <row r="176" spans="1:7">
      <c r="A176" s="101" t="s">
        <v>1321</v>
      </c>
      <c r="B176" s="101" t="s">
        <v>1321</v>
      </c>
      <c r="C176" s="71"/>
      <c r="D176" s="359"/>
      <c r="E176" s="360" t="s">
        <v>1275</v>
      </c>
      <c r="F176" s="360">
        <v>234.39699999999999</v>
      </c>
      <c r="G176" s="101" t="s">
        <v>1321</v>
      </c>
    </row>
    <row r="177" spans="1:11" s="220" customFormat="1">
      <c r="A177" s="91" t="s">
        <v>1275</v>
      </c>
      <c r="B177" s="91" t="s">
        <v>90</v>
      </c>
      <c r="C177" s="90"/>
      <c r="D177" s="90"/>
      <c r="E177" s="361">
        <f>SUM(E107:E176)</f>
        <v>0</v>
      </c>
      <c r="F177" s="361">
        <f>SUM(F107:F176)</f>
        <v>12245.641140000002</v>
      </c>
      <c r="G177" s="14"/>
      <c r="H177" s="218"/>
      <c r="I177" s="218"/>
      <c r="J177" s="218"/>
      <c r="K177" s="218"/>
    </row>
    <row r="178" spans="1:11" ht="39" customHeight="1">
      <c r="A178" s="240" t="s">
        <v>1322</v>
      </c>
      <c r="B178" s="101" t="s">
        <v>1323</v>
      </c>
      <c r="C178" s="240" t="s">
        <v>1324</v>
      </c>
      <c r="D178" s="327"/>
      <c r="E178" s="362"/>
      <c r="F178" s="241">
        <v>173.67246</v>
      </c>
      <c r="G178" s="101" t="s">
        <v>1323</v>
      </c>
    </row>
    <row r="179" spans="1:11" ht="39" customHeight="1">
      <c r="A179" s="240" t="s">
        <v>1325</v>
      </c>
      <c r="B179" s="101" t="s">
        <v>1323</v>
      </c>
      <c r="C179" s="240" t="s">
        <v>1325</v>
      </c>
      <c r="D179" s="327"/>
      <c r="E179" s="362"/>
      <c r="F179" s="241">
        <v>677.89991999999995</v>
      </c>
      <c r="G179" s="101" t="s">
        <v>1323</v>
      </c>
    </row>
    <row r="180" spans="1:11" ht="42" customHeight="1">
      <c r="A180" s="258" t="s">
        <v>1326</v>
      </c>
      <c r="B180" s="94" t="s">
        <v>1327</v>
      </c>
      <c r="C180" s="258" t="s">
        <v>1326</v>
      </c>
      <c r="D180" s="327"/>
      <c r="E180" s="362"/>
      <c r="F180" s="242">
        <v>24.526319999999998</v>
      </c>
      <c r="G180" s="94" t="s">
        <v>1327</v>
      </c>
    </row>
    <row r="181" spans="1:11" ht="42" customHeight="1">
      <c r="A181" s="258" t="s">
        <v>1328</v>
      </c>
      <c r="B181" s="94" t="s">
        <v>1327</v>
      </c>
      <c r="C181" s="258" t="s">
        <v>1328</v>
      </c>
      <c r="D181" s="327"/>
      <c r="E181" s="362"/>
      <c r="F181" s="242">
        <v>2.1545999999999998</v>
      </c>
      <c r="G181" s="94" t="s">
        <v>1327</v>
      </c>
    </row>
    <row r="182" spans="1:11" ht="43.5" customHeight="1">
      <c r="A182" s="258" t="s">
        <v>1329</v>
      </c>
      <c r="B182" s="94" t="s">
        <v>1330</v>
      </c>
      <c r="C182" s="258" t="s">
        <v>1329</v>
      </c>
      <c r="D182" s="327"/>
      <c r="E182" s="362"/>
      <c r="F182" s="242">
        <v>1.8468</v>
      </c>
      <c r="G182" s="94" t="s">
        <v>1330</v>
      </c>
    </row>
    <row r="183" spans="1:11" ht="54" customHeight="1">
      <c r="A183" s="258" t="s">
        <v>1331</v>
      </c>
      <c r="B183" s="94" t="s">
        <v>1332</v>
      </c>
      <c r="C183" s="258" t="s">
        <v>1331</v>
      </c>
      <c r="D183" s="327"/>
      <c r="E183" s="362"/>
      <c r="F183" s="242">
        <v>18.193850000000001</v>
      </c>
      <c r="G183" s="94" t="s">
        <v>1332</v>
      </c>
    </row>
    <row r="184" spans="1:11">
      <c r="A184" s="89"/>
      <c r="B184" s="101" t="s">
        <v>1321</v>
      </c>
      <c r="C184" s="89"/>
      <c r="D184" s="89"/>
      <c r="E184" s="363"/>
      <c r="F184" s="101">
        <v>17.274799999999999</v>
      </c>
      <c r="G184" s="211"/>
    </row>
    <row r="185" spans="1:11" s="220" customFormat="1">
      <c r="A185" s="91"/>
      <c r="B185" s="91" t="s">
        <v>90</v>
      </c>
      <c r="C185" s="91"/>
      <c r="D185" s="91"/>
      <c r="E185" s="364"/>
      <c r="F185" s="364">
        <f>SUM(F178:F184)</f>
        <v>915.56875000000002</v>
      </c>
      <c r="G185" s="334"/>
      <c r="H185" s="218"/>
      <c r="I185" s="218"/>
      <c r="J185" s="218"/>
      <c r="K185" s="218"/>
    </row>
    <row r="186" spans="1:11" ht="25.5">
      <c r="A186" s="240" t="s">
        <v>1333</v>
      </c>
      <c r="B186" s="101" t="s">
        <v>1334</v>
      </c>
      <c r="C186" s="240" t="s">
        <v>1333</v>
      </c>
      <c r="D186" s="327"/>
      <c r="E186" s="362"/>
      <c r="F186" s="242">
        <v>68.347200000000001</v>
      </c>
      <c r="G186" s="101" t="s">
        <v>1334</v>
      </c>
    </row>
    <row r="187" spans="1:11" ht="25.5">
      <c r="A187" s="240" t="s">
        <v>1335</v>
      </c>
      <c r="B187" s="101" t="s">
        <v>1334</v>
      </c>
      <c r="C187" s="240" t="s">
        <v>1335</v>
      </c>
      <c r="D187" s="327"/>
      <c r="E187" s="362"/>
      <c r="F187" s="242">
        <v>67.194000000000003</v>
      </c>
      <c r="G187" s="101" t="s">
        <v>1334</v>
      </c>
    </row>
    <row r="188" spans="1:11" ht="25.5">
      <c r="A188" s="258" t="s">
        <v>1336</v>
      </c>
      <c r="B188" s="94" t="s">
        <v>1337</v>
      </c>
      <c r="C188" s="258" t="s">
        <v>1336</v>
      </c>
      <c r="D188" s="327"/>
      <c r="E188" s="362"/>
      <c r="F188" s="242">
        <v>63.338090000000001</v>
      </c>
      <c r="G188" s="94" t="s">
        <v>1337</v>
      </c>
    </row>
    <row r="189" spans="1:11" ht="30" customHeight="1">
      <c r="A189" s="258" t="s">
        <v>3017</v>
      </c>
      <c r="B189" s="94" t="s">
        <v>1337</v>
      </c>
      <c r="C189" s="258" t="s">
        <v>3017</v>
      </c>
      <c r="D189" s="327"/>
      <c r="E189" s="362"/>
      <c r="F189" s="242">
        <v>71.534999999999997</v>
      </c>
      <c r="G189" s="94" t="s">
        <v>1337</v>
      </c>
    </row>
    <row r="190" spans="1:11" ht="30" customHeight="1">
      <c r="A190" s="258" t="s">
        <v>3018</v>
      </c>
      <c r="B190" s="94" t="s">
        <v>1337</v>
      </c>
      <c r="C190" s="258" t="s">
        <v>3018</v>
      </c>
      <c r="D190" s="327"/>
      <c r="E190" s="362"/>
      <c r="F190" s="242">
        <v>76.075999999999993</v>
      </c>
      <c r="G190" s="94" t="s">
        <v>1337</v>
      </c>
    </row>
    <row r="191" spans="1:11" ht="30" customHeight="1">
      <c r="A191" s="258" t="s">
        <v>3019</v>
      </c>
      <c r="B191" s="94" t="s">
        <v>1337</v>
      </c>
      <c r="C191" s="258" t="s">
        <v>3019</v>
      </c>
      <c r="D191" s="327"/>
      <c r="E191" s="362"/>
      <c r="F191" s="242">
        <v>78.113</v>
      </c>
      <c r="G191" s="94" t="s">
        <v>1337</v>
      </c>
    </row>
    <row r="192" spans="1:11" ht="30" customHeight="1">
      <c r="A192" s="258" t="s">
        <v>3020</v>
      </c>
      <c r="B192" s="94" t="s">
        <v>1337</v>
      </c>
      <c r="C192" s="258" t="s">
        <v>3020</v>
      </c>
      <c r="D192" s="327"/>
      <c r="E192" s="362"/>
      <c r="F192" s="242">
        <v>76.222999999999999</v>
      </c>
      <c r="G192" s="94" t="s">
        <v>1337</v>
      </c>
    </row>
    <row r="193" spans="1:7" ht="30" customHeight="1">
      <c r="A193" s="258" t="s">
        <v>3021</v>
      </c>
      <c r="B193" s="94" t="s">
        <v>1337</v>
      </c>
      <c r="C193" s="258" t="s">
        <v>3021</v>
      </c>
      <c r="D193" s="327"/>
      <c r="E193" s="362"/>
      <c r="F193" s="242">
        <v>77.387</v>
      </c>
      <c r="G193" s="94" t="s">
        <v>1337</v>
      </c>
    </row>
    <row r="194" spans="1:7" ht="30" customHeight="1">
      <c r="A194" s="258" t="s">
        <v>3022</v>
      </c>
      <c r="B194" s="101" t="s">
        <v>1334</v>
      </c>
      <c r="C194" s="258" t="s">
        <v>3022</v>
      </c>
      <c r="D194" s="327"/>
      <c r="E194" s="362"/>
      <c r="F194" s="242">
        <v>71.307000000000002</v>
      </c>
      <c r="G194" s="101" t="s">
        <v>1334</v>
      </c>
    </row>
    <row r="195" spans="1:7" ht="30" customHeight="1">
      <c r="A195" s="258" t="s">
        <v>3023</v>
      </c>
      <c r="B195" s="101" t="s">
        <v>1334</v>
      </c>
      <c r="C195" s="258" t="s">
        <v>3023</v>
      </c>
      <c r="D195" s="327"/>
      <c r="E195" s="362"/>
      <c r="F195" s="242">
        <v>68.984999999999999</v>
      </c>
      <c r="G195" s="101" t="s">
        <v>1334</v>
      </c>
    </row>
    <row r="196" spans="1:7" ht="30" customHeight="1">
      <c r="A196" s="258" t="s">
        <v>3024</v>
      </c>
      <c r="B196" s="101" t="s">
        <v>1334</v>
      </c>
      <c r="C196" s="258" t="s">
        <v>3024</v>
      </c>
      <c r="D196" s="327"/>
      <c r="E196" s="362"/>
      <c r="F196" s="242">
        <v>81.11</v>
      </c>
      <c r="G196" s="101" t="s">
        <v>1334</v>
      </c>
    </row>
    <row r="197" spans="1:7" ht="30" customHeight="1">
      <c r="A197" s="258" t="s">
        <v>3025</v>
      </c>
      <c r="B197" s="101" t="s">
        <v>1334</v>
      </c>
      <c r="C197" s="258" t="s">
        <v>3025</v>
      </c>
      <c r="D197" s="327"/>
      <c r="E197" s="362"/>
      <c r="F197" s="242">
        <v>77.659000000000006</v>
      </c>
      <c r="G197" s="101" t="s">
        <v>1334</v>
      </c>
    </row>
    <row r="198" spans="1:7" ht="38.25">
      <c r="A198" s="258" t="s">
        <v>1338</v>
      </c>
      <c r="B198" s="94" t="s">
        <v>1339</v>
      </c>
      <c r="C198" s="258" t="s">
        <v>1338</v>
      </c>
      <c r="D198" s="327"/>
      <c r="E198" s="362"/>
      <c r="F198" s="242">
        <v>25.014690000000002</v>
      </c>
      <c r="G198" s="94" t="s">
        <v>1339</v>
      </c>
    </row>
    <row r="199" spans="1:7">
      <c r="A199" s="89"/>
      <c r="B199" s="101" t="s">
        <v>1321</v>
      </c>
      <c r="C199" s="89"/>
      <c r="D199" s="89"/>
      <c r="E199" s="363"/>
      <c r="F199" s="243">
        <v>14.282999999999999</v>
      </c>
      <c r="G199" s="211"/>
    </row>
    <row r="200" spans="1:7">
      <c r="A200" s="89"/>
      <c r="B200" s="91" t="s">
        <v>90</v>
      </c>
      <c r="C200" s="89"/>
      <c r="D200" s="89"/>
      <c r="E200" s="363"/>
      <c r="F200" s="364">
        <f>SUM(F186:F199)</f>
        <v>916.57197999999994</v>
      </c>
      <c r="G200" s="211"/>
    </row>
    <row r="202" spans="1:7" ht="37.5" customHeight="1">
      <c r="A202" s="240" t="s">
        <v>1340</v>
      </c>
      <c r="B202" s="101" t="s">
        <v>1341</v>
      </c>
      <c r="C202" s="240" t="s">
        <v>1342</v>
      </c>
      <c r="D202" s="327"/>
      <c r="E202" s="362"/>
      <c r="F202" s="242">
        <v>195</v>
      </c>
      <c r="G202" s="101" t="s">
        <v>1341</v>
      </c>
    </row>
    <row r="203" spans="1:7" ht="37.5" customHeight="1">
      <c r="A203" s="244" t="s">
        <v>3026</v>
      </c>
      <c r="B203" s="238" t="s">
        <v>3027</v>
      </c>
      <c r="C203" s="244" t="s">
        <v>3026</v>
      </c>
      <c r="D203" s="327"/>
      <c r="E203" s="362"/>
      <c r="F203" s="242">
        <v>8.468</v>
      </c>
      <c r="G203" s="238" t="s">
        <v>3027</v>
      </c>
    </row>
    <row r="204" spans="1:7" ht="37.5" customHeight="1">
      <c r="A204" s="233" t="s">
        <v>3028</v>
      </c>
      <c r="B204" s="225" t="s">
        <v>1327</v>
      </c>
      <c r="C204" s="233" t="s">
        <v>3028</v>
      </c>
      <c r="D204" s="327"/>
      <c r="E204" s="362"/>
      <c r="F204" s="242">
        <v>48.703000000000003</v>
      </c>
      <c r="G204" s="225" t="s">
        <v>1327</v>
      </c>
    </row>
    <row r="205" spans="1:7" ht="37.5" customHeight="1">
      <c r="A205" s="233" t="s">
        <v>3029</v>
      </c>
      <c r="B205" s="225" t="s">
        <v>1327</v>
      </c>
      <c r="C205" s="233" t="s">
        <v>3029</v>
      </c>
      <c r="D205" s="327"/>
      <c r="E205" s="362"/>
      <c r="F205" s="242">
        <v>68.215999999999994</v>
      </c>
      <c r="G205" s="225" t="s">
        <v>1327</v>
      </c>
    </row>
    <row r="206" spans="1:7" ht="37.5" customHeight="1">
      <c r="A206" s="244" t="s">
        <v>3030</v>
      </c>
      <c r="B206" s="238" t="s">
        <v>1289</v>
      </c>
      <c r="C206" s="244" t="s">
        <v>3031</v>
      </c>
      <c r="D206" s="327"/>
      <c r="E206" s="362"/>
      <c r="F206" s="245">
        <v>49.610999999999997</v>
      </c>
      <c r="G206" s="238" t="s">
        <v>1289</v>
      </c>
    </row>
    <row r="207" spans="1:7" ht="37.5" customHeight="1">
      <c r="A207" s="244" t="s">
        <v>3032</v>
      </c>
      <c r="B207" s="238" t="s">
        <v>1295</v>
      </c>
      <c r="C207" s="244" t="s">
        <v>3032</v>
      </c>
      <c r="D207" s="327"/>
      <c r="E207" s="362"/>
      <c r="F207" s="242">
        <v>27.492999999999999</v>
      </c>
      <c r="G207" s="238" t="s">
        <v>1295</v>
      </c>
    </row>
    <row r="208" spans="1:7">
      <c r="A208" s="89"/>
      <c r="B208" s="91" t="s">
        <v>90</v>
      </c>
      <c r="C208" s="89"/>
      <c r="D208" s="89"/>
      <c r="E208" s="363"/>
      <c r="F208" s="364">
        <f>SUM(F202:F207)</f>
        <v>397.49099999999999</v>
      </c>
      <c r="G208" s="211"/>
    </row>
    <row r="209" spans="1:11" ht="63.75">
      <c r="A209" s="240" t="s">
        <v>1343</v>
      </c>
      <c r="B209" s="89" t="s">
        <v>1344</v>
      </c>
      <c r="C209" s="240" t="s">
        <v>1343</v>
      </c>
      <c r="D209" s="327"/>
      <c r="E209" s="362"/>
      <c r="F209" s="245">
        <v>2550.1017000000002</v>
      </c>
      <c r="G209" s="89" t="s">
        <v>1344</v>
      </c>
    </row>
    <row r="210" spans="1:11" ht="63.75">
      <c r="A210" s="240" t="s">
        <v>1343</v>
      </c>
      <c r="B210" s="89" t="s">
        <v>1344</v>
      </c>
      <c r="C210" s="240" t="s">
        <v>1343</v>
      </c>
      <c r="D210" s="327"/>
      <c r="E210" s="362"/>
      <c r="F210" s="242">
        <v>1623.8920000000001</v>
      </c>
      <c r="G210" s="328" t="s">
        <v>1344</v>
      </c>
    </row>
    <row r="211" spans="1:11" ht="63.75">
      <c r="A211" s="240" t="s">
        <v>1343</v>
      </c>
      <c r="B211" s="89" t="s">
        <v>1344</v>
      </c>
      <c r="C211" s="240" t="s">
        <v>1343</v>
      </c>
      <c r="D211" s="327"/>
      <c r="E211" s="362"/>
      <c r="F211" s="242">
        <v>2102.3780000000002</v>
      </c>
      <c r="G211" s="328" t="s">
        <v>1344</v>
      </c>
    </row>
    <row r="212" spans="1:11" ht="63.75">
      <c r="A212" s="240" t="s">
        <v>1343</v>
      </c>
      <c r="B212" s="89" t="s">
        <v>1344</v>
      </c>
      <c r="C212" s="240" t="s">
        <v>1343</v>
      </c>
      <c r="D212" s="327"/>
      <c r="E212" s="362"/>
      <c r="F212" s="242">
        <v>1576.7429999999999</v>
      </c>
      <c r="G212" s="328" t="s">
        <v>1344</v>
      </c>
    </row>
    <row r="213" spans="1:11" s="220" customFormat="1">
      <c r="A213" s="91"/>
      <c r="B213" s="91" t="s">
        <v>90</v>
      </c>
      <c r="C213" s="91"/>
      <c r="D213" s="91"/>
      <c r="E213" s="364"/>
      <c r="F213" s="365">
        <f>SUM(F209:F212)</f>
        <v>7853.1147000000001</v>
      </c>
      <c r="G213" s="334"/>
      <c r="H213" s="218"/>
      <c r="I213" s="218"/>
      <c r="J213" s="218"/>
      <c r="K213" s="218"/>
    </row>
    <row r="214" spans="1:11" ht="40.5" customHeight="1">
      <c r="A214" s="240" t="s">
        <v>1345</v>
      </c>
      <c r="B214" s="101" t="s">
        <v>1346</v>
      </c>
      <c r="C214" s="240" t="s">
        <v>1345</v>
      </c>
      <c r="D214" s="327"/>
      <c r="E214" s="362"/>
      <c r="F214" s="242">
        <v>22.74718</v>
      </c>
      <c r="G214" s="101" t="s">
        <v>1346</v>
      </c>
    </row>
    <row r="215" spans="1:11" ht="37.5" customHeight="1">
      <c r="A215" s="240" t="s">
        <v>1347</v>
      </c>
      <c r="B215" s="101" t="s">
        <v>1346</v>
      </c>
      <c r="C215" s="240" t="s">
        <v>1347</v>
      </c>
      <c r="D215" s="327"/>
      <c r="E215" s="362"/>
      <c r="F215" s="242">
        <v>16.082540000000002</v>
      </c>
      <c r="G215" s="101" t="s">
        <v>1346</v>
      </c>
    </row>
    <row r="216" spans="1:11" ht="30" customHeight="1">
      <c r="A216" s="258" t="s">
        <v>1349</v>
      </c>
      <c r="B216" s="94" t="s">
        <v>1348</v>
      </c>
      <c r="C216" s="258" t="s">
        <v>1349</v>
      </c>
      <c r="D216" s="327"/>
      <c r="E216" s="362"/>
      <c r="F216" s="242">
        <v>451.428</v>
      </c>
      <c r="G216" s="94" t="s">
        <v>1348</v>
      </c>
    </row>
    <row r="217" spans="1:11" ht="51.75" customHeight="1">
      <c r="A217" s="366" t="s">
        <v>3033</v>
      </c>
      <c r="B217" s="94" t="s">
        <v>3034</v>
      </c>
      <c r="C217" s="366" t="s">
        <v>3033</v>
      </c>
      <c r="D217" s="327"/>
      <c r="E217" s="362"/>
      <c r="F217" s="242">
        <v>73</v>
      </c>
      <c r="G217" s="94" t="s">
        <v>3034</v>
      </c>
    </row>
    <row r="218" spans="1:11" ht="89.25">
      <c r="A218" s="246" t="s">
        <v>1350</v>
      </c>
      <c r="B218" s="94" t="s">
        <v>1351</v>
      </c>
      <c r="C218" s="246" t="s">
        <v>1350</v>
      </c>
      <c r="D218" s="327"/>
      <c r="E218" s="362"/>
      <c r="F218" s="363">
        <v>1968.097</v>
      </c>
      <c r="G218" s="94" t="s">
        <v>1351</v>
      </c>
    </row>
    <row r="219" spans="1:11" ht="97.5" customHeight="1">
      <c r="A219" s="366" t="s">
        <v>3035</v>
      </c>
      <c r="B219" s="94" t="s">
        <v>3036</v>
      </c>
      <c r="C219" s="366" t="s">
        <v>3035</v>
      </c>
      <c r="D219" s="327"/>
      <c r="E219" s="362"/>
      <c r="F219" s="363">
        <v>152.57900000000001</v>
      </c>
      <c r="G219" s="94" t="s">
        <v>3036</v>
      </c>
    </row>
    <row r="220" spans="1:11" ht="49.5" customHeight="1">
      <c r="A220" s="366" t="s">
        <v>3037</v>
      </c>
      <c r="B220" s="94" t="s">
        <v>1351</v>
      </c>
      <c r="C220" s="366" t="s">
        <v>3037</v>
      </c>
      <c r="D220" s="327"/>
      <c r="E220" s="362"/>
      <c r="F220" s="363">
        <v>90.11</v>
      </c>
      <c r="G220" s="94" t="s">
        <v>1351</v>
      </c>
    </row>
    <row r="221" spans="1:11" s="220" customFormat="1">
      <c r="A221" s="91"/>
      <c r="B221" s="91" t="s">
        <v>90</v>
      </c>
      <c r="C221" s="91"/>
      <c r="D221" s="91"/>
      <c r="E221" s="364"/>
      <c r="F221" s="367">
        <f>SUM(F214:F220)</f>
        <v>2774.0437200000006</v>
      </c>
      <c r="G221" s="334"/>
      <c r="H221" s="218"/>
      <c r="I221" s="218"/>
      <c r="J221" s="218"/>
      <c r="K221" s="218"/>
    </row>
    <row r="222" spans="1:11">
      <c r="F222" s="326">
        <f>F177+F185+F200+F208+F213+F221</f>
        <v>25102.431290000004</v>
      </c>
    </row>
    <row r="223" spans="1:11" s="4" customFormat="1" ht="13.5" thickBot="1">
      <c r="A223" s="645" t="s">
        <v>22</v>
      </c>
      <c r="B223" s="645"/>
      <c r="C223" s="645"/>
      <c r="D223" s="645"/>
      <c r="E223" s="645"/>
      <c r="F223" s="645"/>
      <c r="G223" s="651"/>
    </row>
    <row r="224" spans="1:11" s="11" customFormat="1" ht="18.75" customHeight="1" thickBot="1">
      <c r="A224" s="370"/>
      <c r="B224" s="371" t="s">
        <v>795</v>
      </c>
      <c r="C224" s="371"/>
      <c r="D224" s="372">
        <f>SUM(D225:D244)</f>
        <v>36336.421999999999</v>
      </c>
      <c r="E224" s="372"/>
      <c r="F224" s="373">
        <f>SUM(F225:F244)</f>
        <v>15967.81739</v>
      </c>
      <c r="G224" s="374"/>
      <c r="H224" s="338"/>
      <c r="I224" s="338"/>
      <c r="J224" s="338"/>
      <c r="K224" s="338"/>
    </row>
    <row r="225" spans="1:11" s="11" customFormat="1" ht="48" customHeight="1" thickBot="1">
      <c r="A225" s="375" t="s">
        <v>796</v>
      </c>
      <c r="B225" s="376" t="s">
        <v>797</v>
      </c>
      <c r="C225" s="377" t="s">
        <v>795</v>
      </c>
      <c r="D225" s="201">
        <f>5364.315-4226.427+4226.427-450.991-4913.324</f>
        <v>0</v>
      </c>
      <c r="E225" s="201"/>
      <c r="F225" s="202"/>
      <c r="G225" s="65" t="s">
        <v>798</v>
      </c>
      <c r="H225" s="338"/>
      <c r="I225" s="338"/>
      <c r="J225" s="338"/>
      <c r="K225" s="338"/>
    </row>
    <row r="226" spans="1:11" s="11" customFormat="1" ht="51.75" customHeight="1" thickBot="1">
      <c r="A226" s="375" t="s">
        <v>799</v>
      </c>
      <c r="B226" s="376" t="s">
        <v>800</v>
      </c>
      <c r="C226" s="377" t="s">
        <v>795</v>
      </c>
      <c r="D226" s="201">
        <f>6276.001-5359.732-916.269</f>
        <v>0</v>
      </c>
      <c r="E226" s="201"/>
      <c r="F226" s="202"/>
      <c r="G226" s="65" t="s">
        <v>801</v>
      </c>
      <c r="H226" s="338"/>
      <c r="I226" s="338"/>
      <c r="J226" s="338"/>
      <c r="K226" s="338"/>
    </row>
    <row r="227" spans="1:11" s="11" customFormat="1" ht="54" customHeight="1" thickBot="1">
      <c r="A227" s="375" t="s">
        <v>802</v>
      </c>
      <c r="B227" s="376" t="s">
        <v>803</v>
      </c>
      <c r="C227" s="377" t="s">
        <v>795</v>
      </c>
      <c r="D227" s="201">
        <f>5922.236-5922.236+4442.236-1442.236</f>
        <v>3000</v>
      </c>
      <c r="E227" s="201"/>
      <c r="F227" s="202"/>
      <c r="G227" s="65" t="s">
        <v>804</v>
      </c>
      <c r="H227" s="338"/>
      <c r="I227" s="338"/>
      <c r="J227" s="338"/>
      <c r="K227" s="338"/>
    </row>
    <row r="228" spans="1:11" s="11" customFormat="1" ht="55.5" customHeight="1" thickBot="1">
      <c r="A228" s="375" t="s">
        <v>805</v>
      </c>
      <c r="B228" s="376" t="s">
        <v>806</v>
      </c>
      <c r="C228" s="377" t="s">
        <v>795</v>
      </c>
      <c r="D228" s="201">
        <f>2932.74-2000+76.905-932.74-76.905</f>
        <v>-2.5579538487363607E-13</v>
      </c>
      <c r="E228" s="201"/>
      <c r="F228" s="202"/>
      <c r="G228" s="65"/>
      <c r="H228" s="338"/>
      <c r="I228" s="338"/>
      <c r="J228" s="338"/>
      <c r="K228" s="338"/>
    </row>
    <row r="229" spans="1:11" s="11" customFormat="1" ht="55.5" customHeight="1" thickBot="1">
      <c r="A229" s="375" t="s">
        <v>807</v>
      </c>
      <c r="B229" s="376" t="s">
        <v>808</v>
      </c>
      <c r="C229" s="377" t="s">
        <v>795</v>
      </c>
      <c r="D229" s="201">
        <f>6593.474-6593.474</f>
        <v>0</v>
      </c>
      <c r="E229" s="201"/>
      <c r="F229" s="202"/>
      <c r="G229" s="65"/>
      <c r="H229" s="338"/>
      <c r="I229" s="338"/>
      <c r="J229" s="338"/>
      <c r="K229" s="338"/>
    </row>
    <row r="230" spans="1:11" s="11" customFormat="1" ht="117.75" customHeight="1" thickBot="1">
      <c r="A230" s="375" t="s">
        <v>809</v>
      </c>
      <c r="B230" s="376" t="s">
        <v>810</v>
      </c>
      <c r="C230" s="376" t="s">
        <v>795</v>
      </c>
      <c r="D230" s="201">
        <f>8937.618+1514.285</f>
        <v>10451.903</v>
      </c>
      <c r="E230" s="201"/>
      <c r="F230" s="202">
        <f>2467.90449+1451.1575+751.84587+1526.81696+53.61759+1568.70903+436.68097+10.74337+36.02866</f>
        <v>8303.5044400000006</v>
      </c>
      <c r="G230" s="65" t="s">
        <v>811</v>
      </c>
      <c r="H230" s="338"/>
      <c r="I230" s="338"/>
      <c r="J230" s="338"/>
      <c r="K230" s="338"/>
    </row>
    <row r="231" spans="1:11" s="11" customFormat="1" ht="69" customHeight="1" thickBot="1">
      <c r="A231" s="375" t="s">
        <v>812</v>
      </c>
      <c r="B231" s="376" t="s">
        <v>813</v>
      </c>
      <c r="C231" s="376" t="s">
        <v>795</v>
      </c>
      <c r="D231" s="201">
        <v>11443.088</v>
      </c>
      <c r="E231" s="201"/>
      <c r="F231" s="202">
        <v>3348.55789</v>
      </c>
      <c r="G231" s="65" t="s">
        <v>814</v>
      </c>
      <c r="H231" s="338"/>
      <c r="I231" s="338"/>
      <c r="J231" s="338"/>
      <c r="K231" s="338"/>
    </row>
    <row r="232" spans="1:11" s="11" customFormat="1" ht="48" customHeight="1" thickBot="1">
      <c r="A232" s="375" t="s">
        <v>815</v>
      </c>
      <c r="B232" s="376" t="s">
        <v>816</v>
      </c>
      <c r="C232" s="377" t="s">
        <v>795</v>
      </c>
      <c r="D232" s="201">
        <f>4503.797-4503.797+3000</f>
        <v>3000</v>
      </c>
      <c r="E232" s="201"/>
      <c r="F232" s="202"/>
      <c r="G232" s="65" t="s">
        <v>817</v>
      </c>
      <c r="H232" s="338"/>
      <c r="I232" s="338"/>
      <c r="J232" s="338"/>
      <c r="K232" s="338"/>
    </row>
    <row r="233" spans="1:11" s="11" customFormat="1" ht="51.75" customHeight="1" thickBot="1">
      <c r="A233" s="375" t="s">
        <v>818</v>
      </c>
      <c r="B233" s="376" t="s">
        <v>819</v>
      </c>
      <c r="C233" s="377" t="s">
        <v>795</v>
      </c>
      <c r="D233" s="201">
        <v>653.16800000000001</v>
      </c>
      <c r="E233" s="201"/>
      <c r="F233" s="202">
        <f>354.9996+177.4998</f>
        <v>532.49939999999992</v>
      </c>
      <c r="G233" s="65" t="s">
        <v>189</v>
      </c>
      <c r="H233" s="338"/>
      <c r="I233" s="338"/>
      <c r="J233" s="338"/>
      <c r="K233" s="338"/>
    </row>
    <row r="234" spans="1:11" s="11" customFormat="1" ht="52.5" customHeight="1" thickBot="1">
      <c r="A234" s="375" t="s">
        <v>820</v>
      </c>
      <c r="B234" s="376" t="s">
        <v>821</v>
      </c>
      <c r="C234" s="377" t="s">
        <v>795</v>
      </c>
      <c r="D234" s="201">
        <v>536.87099999999998</v>
      </c>
      <c r="E234" s="201"/>
      <c r="F234" s="202">
        <f>304.887+152.4435</f>
        <v>457.33050000000003</v>
      </c>
      <c r="G234" s="65" t="s">
        <v>190</v>
      </c>
      <c r="H234" s="338"/>
      <c r="I234" s="338"/>
      <c r="J234" s="338"/>
      <c r="K234" s="338"/>
    </row>
    <row r="235" spans="1:11" s="11" customFormat="1" ht="46.5" customHeight="1" thickBot="1">
      <c r="A235" s="375" t="s">
        <v>822</v>
      </c>
      <c r="B235" s="376" t="s">
        <v>823</v>
      </c>
      <c r="C235" s="377" t="s">
        <v>795</v>
      </c>
      <c r="D235" s="201">
        <v>548.69000000000005</v>
      </c>
      <c r="E235" s="201"/>
      <c r="F235" s="202">
        <f>305.157+152.5785</f>
        <v>457.7355</v>
      </c>
      <c r="G235" s="65" t="s">
        <v>190</v>
      </c>
      <c r="H235" s="338"/>
      <c r="I235" s="338"/>
      <c r="J235" s="338"/>
      <c r="K235" s="338"/>
    </row>
    <row r="236" spans="1:11" s="11" customFormat="1" ht="54.75" customHeight="1" thickBot="1">
      <c r="A236" s="375" t="s">
        <v>824</v>
      </c>
      <c r="B236" s="376" t="s">
        <v>825</v>
      </c>
      <c r="C236" s="377" t="s">
        <v>795</v>
      </c>
      <c r="D236" s="201">
        <v>526.51099999999997</v>
      </c>
      <c r="E236" s="201"/>
      <c r="F236" s="202">
        <f>315.9066+157.9533</f>
        <v>473.85990000000004</v>
      </c>
      <c r="G236" s="65" t="s">
        <v>189</v>
      </c>
      <c r="H236" s="338"/>
      <c r="I236" s="338"/>
      <c r="J236" s="338"/>
      <c r="K236" s="338"/>
    </row>
    <row r="237" spans="1:11" s="11" customFormat="1" ht="48.75" customHeight="1" thickBot="1">
      <c r="A237" s="375" t="s">
        <v>826</v>
      </c>
      <c r="B237" s="376" t="s">
        <v>827</v>
      </c>
      <c r="C237" s="377" t="s">
        <v>795</v>
      </c>
      <c r="D237" s="201">
        <v>509.89600000000002</v>
      </c>
      <c r="E237" s="201"/>
      <c r="F237" s="202">
        <f>305.937+142.1196</f>
        <v>448.0566</v>
      </c>
      <c r="G237" s="65" t="s">
        <v>192</v>
      </c>
      <c r="H237" s="338"/>
      <c r="I237" s="338"/>
      <c r="J237" s="338"/>
      <c r="K237" s="338"/>
    </row>
    <row r="238" spans="1:11" s="11" customFormat="1" ht="56.25" customHeight="1" thickBot="1">
      <c r="A238" s="375" t="s">
        <v>828</v>
      </c>
      <c r="B238" s="376" t="s">
        <v>829</v>
      </c>
      <c r="C238" s="377" t="s">
        <v>795</v>
      </c>
      <c r="D238" s="201">
        <v>703.899</v>
      </c>
      <c r="E238" s="201"/>
      <c r="F238" s="202">
        <v>422.33812</v>
      </c>
      <c r="G238" s="65" t="s">
        <v>189</v>
      </c>
      <c r="H238" s="338"/>
      <c r="I238" s="338"/>
      <c r="J238" s="338"/>
      <c r="K238" s="338"/>
    </row>
    <row r="239" spans="1:11" s="11" customFormat="1" ht="39" thickBot="1">
      <c r="A239" s="375" t="s">
        <v>830</v>
      </c>
      <c r="B239" s="376" t="s">
        <v>831</v>
      </c>
      <c r="C239" s="377" t="s">
        <v>795</v>
      </c>
      <c r="D239" s="201">
        <v>403.28500000000003</v>
      </c>
      <c r="E239" s="201"/>
      <c r="F239" s="202">
        <f>241.971+120.9855</f>
        <v>362.95650000000001</v>
      </c>
      <c r="G239" s="65" t="s">
        <v>191</v>
      </c>
      <c r="H239" s="338"/>
      <c r="I239" s="338"/>
      <c r="J239" s="338"/>
      <c r="K239" s="338"/>
    </row>
    <row r="240" spans="1:11" s="11" customFormat="1" ht="26.25" thickBot="1">
      <c r="A240" s="375" t="s">
        <v>832</v>
      </c>
      <c r="B240" s="376" t="s">
        <v>833</v>
      </c>
      <c r="C240" s="377" t="s">
        <v>795</v>
      </c>
      <c r="D240" s="201">
        <v>516.15</v>
      </c>
      <c r="E240" s="201"/>
      <c r="F240" s="202">
        <f>129.3708+129.3708</f>
        <v>258.74160000000001</v>
      </c>
      <c r="G240" s="65" t="s">
        <v>1030</v>
      </c>
      <c r="H240" s="338"/>
      <c r="I240" s="338"/>
      <c r="J240" s="338"/>
      <c r="K240" s="338"/>
    </row>
    <row r="241" spans="1:11" s="11" customFormat="1" ht="39" thickBot="1">
      <c r="A241" s="375" t="s">
        <v>834</v>
      </c>
      <c r="B241" s="376" t="s">
        <v>835</v>
      </c>
      <c r="C241" s="377" t="s">
        <v>795</v>
      </c>
      <c r="D241" s="201">
        <v>486.26900000000001</v>
      </c>
      <c r="E241" s="201"/>
      <c r="F241" s="202">
        <f>291.7614+145.8807</f>
        <v>437.64209999999997</v>
      </c>
      <c r="G241" s="65" t="s">
        <v>191</v>
      </c>
      <c r="H241" s="338"/>
      <c r="I241" s="338"/>
      <c r="J241" s="338"/>
      <c r="K241" s="338"/>
    </row>
    <row r="242" spans="1:11" s="11" customFormat="1" ht="26.25" thickBot="1">
      <c r="A242" s="375" t="s">
        <v>836</v>
      </c>
      <c r="B242" s="376" t="s">
        <v>837</v>
      </c>
      <c r="C242" s="377" t="s">
        <v>795</v>
      </c>
      <c r="D242" s="201">
        <v>141.99199999999999</v>
      </c>
      <c r="E242" s="201"/>
      <c r="F242" s="202">
        <v>79.895240000000001</v>
      </c>
      <c r="G242" s="65" t="s">
        <v>191</v>
      </c>
      <c r="H242" s="338"/>
      <c r="I242" s="338"/>
      <c r="J242" s="338"/>
      <c r="K242" s="338"/>
    </row>
    <row r="243" spans="1:11" s="11" customFormat="1" ht="39" thickBot="1">
      <c r="A243" s="375" t="s">
        <v>838</v>
      </c>
      <c r="B243" s="376" t="s">
        <v>839</v>
      </c>
      <c r="C243" s="377" t="s">
        <v>795</v>
      </c>
      <c r="D243" s="201">
        <f>5359.732-2359.732</f>
        <v>3000</v>
      </c>
      <c r="E243" s="201"/>
      <c r="F243" s="202"/>
      <c r="G243" s="65" t="s">
        <v>840</v>
      </c>
      <c r="H243" s="338"/>
      <c r="I243" s="338"/>
      <c r="J243" s="338"/>
      <c r="K243" s="338"/>
    </row>
    <row r="244" spans="1:11" s="11" customFormat="1" ht="39" thickBot="1">
      <c r="A244" s="375" t="s">
        <v>841</v>
      </c>
      <c r="B244" s="376" t="s">
        <v>842</v>
      </c>
      <c r="C244" s="377" t="s">
        <v>795</v>
      </c>
      <c r="D244" s="201">
        <v>414.7</v>
      </c>
      <c r="E244" s="201"/>
      <c r="F244" s="202">
        <v>384.69959999999998</v>
      </c>
      <c r="G244" s="65" t="s">
        <v>190</v>
      </c>
      <c r="H244" s="338"/>
      <c r="I244" s="338"/>
      <c r="J244" s="338"/>
      <c r="K244" s="338"/>
    </row>
    <row r="245" spans="1:11" s="11" customFormat="1" ht="26.25" thickBot="1">
      <c r="A245" s="375" t="s">
        <v>843</v>
      </c>
      <c r="B245" s="376" t="s">
        <v>844</v>
      </c>
      <c r="C245" s="377" t="s">
        <v>795</v>
      </c>
      <c r="D245" s="201">
        <v>0</v>
      </c>
      <c r="E245" s="201"/>
      <c r="F245" s="202"/>
      <c r="G245" s="65" t="s">
        <v>845</v>
      </c>
      <c r="H245" s="338"/>
      <c r="I245" s="338"/>
      <c r="J245" s="338"/>
      <c r="K245" s="338"/>
    </row>
    <row r="246" spans="1:11" s="11" customFormat="1" ht="15" customHeight="1" thickBot="1">
      <c r="A246" s="375" t="s">
        <v>846</v>
      </c>
      <c r="B246" s="376" t="s">
        <v>847</v>
      </c>
      <c r="C246" s="377" t="s">
        <v>795</v>
      </c>
      <c r="D246" s="201">
        <v>0</v>
      </c>
      <c r="E246" s="201"/>
      <c r="F246" s="202"/>
      <c r="G246" s="65"/>
      <c r="H246" s="338"/>
      <c r="I246" s="338"/>
      <c r="J246" s="338"/>
      <c r="K246" s="338"/>
    </row>
    <row r="247" spans="1:11" s="11" customFormat="1" ht="30" customHeight="1" thickBot="1">
      <c r="A247" s="375" t="s">
        <v>848</v>
      </c>
      <c r="B247" s="376" t="s">
        <v>849</v>
      </c>
      <c r="C247" s="377" t="s">
        <v>795</v>
      </c>
      <c r="D247" s="201">
        <v>0</v>
      </c>
      <c r="E247" s="201"/>
      <c r="F247" s="202"/>
      <c r="G247" s="65"/>
      <c r="H247" s="338"/>
      <c r="I247" s="338"/>
      <c r="J247" s="338"/>
      <c r="K247" s="338"/>
    </row>
    <row r="248" spans="1:11" s="11" customFormat="1" ht="26.25" thickBot="1">
      <c r="A248" s="375" t="s">
        <v>850</v>
      </c>
      <c r="B248" s="376" t="s">
        <v>851</v>
      </c>
      <c r="C248" s="377" t="s">
        <v>795</v>
      </c>
      <c r="D248" s="201">
        <v>0</v>
      </c>
      <c r="E248" s="201"/>
      <c r="F248" s="202"/>
      <c r="G248" s="65"/>
      <c r="H248" s="338"/>
      <c r="I248" s="338"/>
      <c r="J248" s="338"/>
      <c r="K248" s="338"/>
    </row>
    <row r="249" spans="1:11" s="11" customFormat="1" ht="39" thickBot="1">
      <c r="A249" s="375" t="s">
        <v>852</v>
      </c>
      <c r="B249" s="376" t="s">
        <v>853</v>
      </c>
      <c r="C249" s="377" t="s">
        <v>795</v>
      </c>
      <c r="D249" s="201">
        <v>0</v>
      </c>
      <c r="E249" s="201"/>
      <c r="F249" s="202"/>
      <c r="G249" s="65"/>
      <c r="H249" s="338"/>
      <c r="I249" s="338"/>
      <c r="J249" s="338"/>
      <c r="K249" s="338"/>
    </row>
    <row r="250" spans="1:11" s="11" customFormat="1" ht="39" thickBot="1">
      <c r="A250" s="375" t="s">
        <v>854</v>
      </c>
      <c r="B250" s="376" t="s">
        <v>855</v>
      </c>
      <c r="C250" s="377" t="s">
        <v>795</v>
      </c>
      <c r="D250" s="201">
        <v>0</v>
      </c>
      <c r="E250" s="201"/>
      <c r="F250" s="202"/>
      <c r="G250" s="65"/>
      <c r="H250" s="338"/>
      <c r="I250" s="338"/>
      <c r="J250" s="338"/>
      <c r="K250" s="338"/>
    </row>
    <row r="251" spans="1:11" s="11" customFormat="1" ht="39" thickBot="1">
      <c r="A251" s="375" t="s">
        <v>856</v>
      </c>
      <c r="B251" s="376" t="s">
        <v>857</v>
      </c>
      <c r="C251" s="377" t="s">
        <v>795</v>
      </c>
      <c r="D251" s="201">
        <v>0</v>
      </c>
      <c r="E251" s="201"/>
      <c r="F251" s="202"/>
      <c r="G251" s="65"/>
      <c r="H251" s="338"/>
      <c r="I251" s="338"/>
      <c r="J251" s="338"/>
      <c r="K251" s="338"/>
    </row>
    <row r="252" spans="1:11" s="11" customFormat="1" ht="26.25" thickBot="1">
      <c r="A252" s="375" t="s">
        <v>858</v>
      </c>
      <c r="B252" s="376" t="s">
        <v>859</v>
      </c>
      <c r="C252" s="377" t="s">
        <v>795</v>
      </c>
      <c r="D252" s="201">
        <v>0</v>
      </c>
      <c r="E252" s="201"/>
      <c r="F252" s="202"/>
      <c r="G252" s="65"/>
      <c r="H252" s="338"/>
      <c r="I252" s="338"/>
      <c r="J252" s="338"/>
      <c r="K252" s="338"/>
    </row>
    <row r="253" spans="1:11" s="11" customFormat="1" ht="39" thickBot="1">
      <c r="A253" s="375" t="s">
        <v>860</v>
      </c>
      <c r="B253" s="376" t="s">
        <v>861</v>
      </c>
      <c r="C253" s="377" t="s">
        <v>795</v>
      </c>
      <c r="D253" s="201">
        <v>0</v>
      </c>
      <c r="E253" s="201"/>
      <c r="F253" s="202"/>
      <c r="G253" s="65" t="s">
        <v>862</v>
      </c>
      <c r="H253" s="338"/>
      <c r="I253" s="338"/>
      <c r="J253" s="338"/>
      <c r="K253" s="338"/>
    </row>
    <row r="254" spans="1:11" s="11" customFormat="1" ht="39" thickBot="1">
      <c r="A254" s="375" t="s">
        <v>863</v>
      </c>
      <c r="B254" s="376" t="s">
        <v>864</v>
      </c>
      <c r="C254" s="377" t="s">
        <v>795</v>
      </c>
      <c r="D254" s="201">
        <v>0</v>
      </c>
      <c r="E254" s="201"/>
      <c r="F254" s="202"/>
      <c r="G254" s="65"/>
      <c r="H254" s="338"/>
      <c r="I254" s="338"/>
      <c r="J254" s="338"/>
      <c r="K254" s="338"/>
    </row>
    <row r="255" spans="1:11" s="11" customFormat="1" ht="39" thickBot="1">
      <c r="A255" s="378"/>
      <c r="B255" s="378" t="s">
        <v>865</v>
      </c>
      <c r="C255" s="378"/>
      <c r="D255" s="372">
        <f>SUM(D256:D325)</f>
        <v>28047.485999999986</v>
      </c>
      <c r="E255" s="372"/>
      <c r="F255" s="373">
        <f t="shared" ref="F255" si="5">SUM(F256:F325)</f>
        <v>7547.4553999999998</v>
      </c>
      <c r="G255" s="374"/>
      <c r="H255" s="338"/>
      <c r="I255" s="338"/>
      <c r="J255" s="338"/>
      <c r="K255" s="338"/>
    </row>
    <row r="256" spans="1:11" s="11" customFormat="1" ht="39" thickBot="1">
      <c r="A256" s="375" t="s">
        <v>866</v>
      </c>
      <c r="B256" s="376" t="s">
        <v>867</v>
      </c>
      <c r="C256" s="376" t="s">
        <v>865</v>
      </c>
      <c r="D256" s="201">
        <f>241.085</f>
        <v>241.08500000000001</v>
      </c>
      <c r="E256" s="201"/>
      <c r="F256" s="202">
        <f>9.524+66.32406+102.85508+2.76262+40.80694</f>
        <v>222.27270000000001</v>
      </c>
      <c r="G256" s="65" t="s">
        <v>868</v>
      </c>
      <c r="H256" s="338"/>
      <c r="I256" s="338"/>
      <c r="J256" s="338"/>
      <c r="K256" s="338"/>
    </row>
    <row r="257" spans="1:11" s="11" customFormat="1" ht="39" thickBot="1">
      <c r="A257" s="375" t="s">
        <v>869</v>
      </c>
      <c r="B257" s="376" t="s">
        <v>870</v>
      </c>
      <c r="C257" s="376" t="s">
        <v>865</v>
      </c>
      <c r="D257" s="201">
        <v>468.76400000000001</v>
      </c>
      <c r="E257" s="201"/>
      <c r="F257" s="202">
        <f>6.04056+12.62444</f>
        <v>18.664999999999999</v>
      </c>
      <c r="G257" s="65" t="s">
        <v>871</v>
      </c>
      <c r="H257" s="338"/>
      <c r="I257" s="338"/>
      <c r="J257" s="338"/>
      <c r="K257" s="338"/>
    </row>
    <row r="258" spans="1:11" s="11" customFormat="1" ht="39" thickBot="1">
      <c r="A258" s="375" t="s">
        <v>872</v>
      </c>
      <c r="B258" s="376" t="s">
        <v>873</v>
      </c>
      <c r="C258" s="376" t="s">
        <v>865</v>
      </c>
      <c r="D258" s="201">
        <v>484.03100000000001</v>
      </c>
      <c r="E258" s="201"/>
      <c r="F258" s="202">
        <f>6.2313+12.7757</f>
        <v>19.007000000000001</v>
      </c>
      <c r="G258" s="65" t="s">
        <v>871</v>
      </c>
      <c r="H258" s="338"/>
      <c r="I258" s="338"/>
      <c r="J258" s="338"/>
      <c r="K258" s="338"/>
    </row>
    <row r="259" spans="1:11" s="11" customFormat="1" ht="39" thickBot="1">
      <c r="A259" s="375" t="s">
        <v>874</v>
      </c>
      <c r="B259" s="376" t="s">
        <v>875</v>
      </c>
      <c r="C259" s="376" t="s">
        <v>865</v>
      </c>
      <c r="D259" s="201">
        <v>492.346</v>
      </c>
      <c r="E259" s="201"/>
      <c r="F259" s="202">
        <f>6.3378+12.8172</f>
        <v>19.155000000000001</v>
      </c>
      <c r="G259" s="65" t="s">
        <v>871</v>
      </c>
      <c r="H259" s="338"/>
      <c r="I259" s="338"/>
      <c r="J259" s="338"/>
      <c r="K259" s="338"/>
    </row>
    <row r="260" spans="1:11" s="11" customFormat="1" ht="39" thickBot="1">
      <c r="A260" s="375" t="s">
        <v>876</v>
      </c>
      <c r="B260" s="376" t="s">
        <v>877</v>
      </c>
      <c r="C260" s="376" t="s">
        <v>865</v>
      </c>
      <c r="D260" s="201">
        <v>242.03800000000001</v>
      </c>
      <c r="E260" s="201"/>
      <c r="F260" s="202">
        <f>9.559+66.57786+128.37121+3.16528</f>
        <v>207.67334999999997</v>
      </c>
      <c r="G260" s="65" t="s">
        <v>878</v>
      </c>
      <c r="H260" s="338"/>
      <c r="I260" s="338"/>
      <c r="J260" s="338"/>
      <c r="K260" s="338"/>
    </row>
    <row r="261" spans="1:11" s="11" customFormat="1" ht="39" thickBot="1">
      <c r="A261" s="375" t="s">
        <v>879</v>
      </c>
      <c r="B261" s="376" t="s">
        <v>880</v>
      </c>
      <c r="C261" s="376" t="s">
        <v>865</v>
      </c>
      <c r="D261" s="201">
        <v>248.846</v>
      </c>
      <c r="E261" s="201"/>
      <c r="F261" s="202">
        <f>9.87+68.7246+128.53055+3.1996</f>
        <v>210.32475000000002</v>
      </c>
      <c r="G261" s="65" t="s">
        <v>881</v>
      </c>
      <c r="H261" s="338"/>
      <c r="I261" s="338"/>
      <c r="J261" s="338"/>
      <c r="K261" s="338"/>
    </row>
    <row r="262" spans="1:11" s="11" customFormat="1" ht="39" thickBot="1">
      <c r="A262" s="375" t="s">
        <v>882</v>
      </c>
      <c r="B262" s="376" t="s">
        <v>883</v>
      </c>
      <c r="C262" s="376" t="s">
        <v>865</v>
      </c>
      <c r="D262" s="201">
        <v>241.12899999999999</v>
      </c>
      <c r="E262" s="201"/>
      <c r="F262" s="202">
        <f>9.524+66.3261+128.13389+3.15784</f>
        <v>207.14183</v>
      </c>
      <c r="G262" s="65" t="s">
        <v>878</v>
      </c>
      <c r="H262" s="338"/>
      <c r="I262" s="338"/>
      <c r="J262" s="338"/>
      <c r="K262" s="338"/>
    </row>
    <row r="263" spans="1:11" s="11" customFormat="1" ht="51.75" thickBot="1">
      <c r="A263" s="375" t="s">
        <v>884</v>
      </c>
      <c r="B263" s="376" t="s">
        <v>885</v>
      </c>
      <c r="C263" s="376" t="s">
        <v>865</v>
      </c>
      <c r="D263" s="201">
        <v>729.46699999999998</v>
      </c>
      <c r="E263" s="201"/>
      <c r="F263" s="202">
        <f>9.36246+21.84574+183.76092</f>
        <v>214.96912</v>
      </c>
      <c r="G263" s="65" t="s">
        <v>2734</v>
      </c>
      <c r="H263" s="338"/>
      <c r="I263" s="338"/>
      <c r="J263" s="338"/>
      <c r="K263" s="338"/>
    </row>
    <row r="264" spans="1:11" s="11" customFormat="1" ht="39" thickBot="1">
      <c r="A264" s="375" t="s">
        <v>886</v>
      </c>
      <c r="B264" s="376" t="s">
        <v>887</v>
      </c>
      <c r="C264" s="376" t="s">
        <v>865</v>
      </c>
      <c r="D264" s="201">
        <v>492.37400000000002</v>
      </c>
      <c r="E264" s="201"/>
      <c r="F264" s="202">
        <f>6.3381+12.5989</f>
        <v>18.937000000000001</v>
      </c>
      <c r="G264" s="65" t="s">
        <v>871</v>
      </c>
      <c r="H264" s="338"/>
      <c r="I264" s="338"/>
      <c r="J264" s="338"/>
      <c r="K264" s="338"/>
    </row>
    <row r="265" spans="1:11" s="11" customFormat="1" ht="39" thickBot="1">
      <c r="A265" s="375" t="s">
        <v>888</v>
      </c>
      <c r="B265" s="376" t="s">
        <v>889</v>
      </c>
      <c r="C265" s="376" t="s">
        <v>865</v>
      </c>
      <c r="D265" s="201">
        <v>492.37400000000002</v>
      </c>
      <c r="E265" s="201"/>
      <c r="F265" s="202">
        <f>6.3381+12.5989</f>
        <v>18.937000000000001</v>
      </c>
      <c r="G265" s="65" t="s">
        <v>871</v>
      </c>
      <c r="H265" s="338"/>
      <c r="I265" s="338"/>
      <c r="J265" s="338"/>
      <c r="K265" s="338"/>
    </row>
    <row r="266" spans="1:11" s="11" customFormat="1" ht="39" thickBot="1">
      <c r="A266" s="375" t="s">
        <v>890</v>
      </c>
      <c r="B266" s="376" t="s">
        <v>891</v>
      </c>
      <c r="C266" s="376" t="s">
        <v>865</v>
      </c>
      <c r="D266" s="201">
        <v>297.61599999999999</v>
      </c>
      <c r="E266" s="201"/>
      <c r="F266" s="202">
        <f>11.755+81.84918+157.32548+3.87664+2.01718</f>
        <v>256.82348000000002</v>
      </c>
      <c r="G266" s="65" t="s">
        <v>878</v>
      </c>
      <c r="H266" s="338"/>
      <c r="I266" s="338"/>
      <c r="J266" s="338"/>
      <c r="K266" s="338"/>
    </row>
    <row r="267" spans="1:11" s="11" customFormat="1" ht="39" thickBot="1">
      <c r="A267" s="375" t="s">
        <v>892</v>
      </c>
      <c r="B267" s="376" t="s">
        <v>893</v>
      </c>
      <c r="C267" s="376" t="s">
        <v>865</v>
      </c>
      <c r="D267" s="201">
        <v>153.84100000000001</v>
      </c>
      <c r="E267" s="201"/>
      <c r="F267" s="202">
        <f>6.078+42.31854+65.09765+1.75394</f>
        <v>115.24813</v>
      </c>
      <c r="G267" s="65" t="s">
        <v>878</v>
      </c>
      <c r="H267" s="338"/>
      <c r="I267" s="338"/>
      <c r="J267" s="338"/>
      <c r="K267" s="338"/>
    </row>
    <row r="268" spans="1:11" s="11" customFormat="1" ht="39" thickBot="1">
      <c r="A268" s="375" t="s">
        <v>894</v>
      </c>
      <c r="B268" s="376" t="s">
        <v>895</v>
      </c>
      <c r="C268" s="376" t="s">
        <v>865</v>
      </c>
      <c r="D268" s="201">
        <v>201.71899999999999</v>
      </c>
      <c r="E268" s="201"/>
      <c r="F268" s="202">
        <f>7.952+55.50468+64.95947+1.9646+46.24452</f>
        <v>176.62526999999997</v>
      </c>
      <c r="G268" s="65" t="s">
        <v>881</v>
      </c>
      <c r="H268" s="338"/>
      <c r="I268" s="338"/>
      <c r="J268" s="338"/>
      <c r="K268" s="338"/>
    </row>
    <row r="269" spans="1:11" s="11" customFormat="1" ht="39" thickBot="1">
      <c r="A269" s="375" t="s">
        <v>896</v>
      </c>
      <c r="B269" s="376" t="s">
        <v>897</v>
      </c>
      <c r="C269" s="376" t="s">
        <v>865</v>
      </c>
      <c r="D269" s="201">
        <v>216.32</v>
      </c>
      <c r="E269" s="201"/>
      <c r="F269" s="202">
        <f>2.5581+5.9689</f>
        <v>8.5269999999999992</v>
      </c>
      <c r="G269" s="65" t="s">
        <v>871</v>
      </c>
      <c r="H269" s="338"/>
      <c r="I269" s="338"/>
      <c r="J269" s="338"/>
      <c r="K269" s="338"/>
    </row>
    <row r="270" spans="1:11" s="11" customFormat="1" ht="51.75" thickBot="1">
      <c r="A270" s="375" t="s">
        <v>898</v>
      </c>
      <c r="B270" s="376" t="s">
        <v>899</v>
      </c>
      <c r="C270" s="376" t="s">
        <v>865</v>
      </c>
      <c r="D270" s="201">
        <v>575.48299999999995</v>
      </c>
      <c r="E270" s="201"/>
      <c r="F270" s="202">
        <f>7.6806+17.9214+146.87076</f>
        <v>172.47275999999999</v>
      </c>
      <c r="G270" s="65" t="s">
        <v>2734</v>
      </c>
      <c r="H270" s="338"/>
      <c r="I270" s="338"/>
      <c r="J270" s="338"/>
      <c r="K270" s="338"/>
    </row>
    <row r="271" spans="1:11" s="11" customFormat="1" ht="39" thickBot="1">
      <c r="A271" s="375" t="s">
        <v>900</v>
      </c>
      <c r="B271" s="376" t="s">
        <v>901</v>
      </c>
      <c r="C271" s="376" t="s">
        <v>865</v>
      </c>
      <c r="D271" s="201">
        <v>743.13</v>
      </c>
      <c r="E271" s="201"/>
      <c r="F271" s="202">
        <f>9.48318+18.28882</f>
        <v>27.772000000000002</v>
      </c>
      <c r="G271" s="65" t="s">
        <v>871</v>
      </c>
      <c r="H271" s="338"/>
      <c r="I271" s="338"/>
      <c r="J271" s="338"/>
      <c r="K271" s="338"/>
    </row>
    <row r="272" spans="1:11" s="11" customFormat="1" ht="39" thickBot="1">
      <c r="A272" s="375" t="s">
        <v>902</v>
      </c>
      <c r="B272" s="376" t="s">
        <v>903</v>
      </c>
      <c r="C272" s="376" t="s">
        <v>865</v>
      </c>
      <c r="D272" s="201">
        <v>491.77100000000002</v>
      </c>
      <c r="E272" s="201"/>
      <c r="F272" s="202">
        <f>6.33198+12.63002</f>
        <v>18.962</v>
      </c>
      <c r="G272" s="65" t="s">
        <v>871</v>
      </c>
      <c r="H272" s="338"/>
      <c r="I272" s="338"/>
      <c r="J272" s="338"/>
      <c r="K272" s="338"/>
    </row>
    <row r="273" spans="1:11" s="11" customFormat="1" ht="39" thickBot="1">
      <c r="A273" s="375" t="s">
        <v>896</v>
      </c>
      <c r="B273" s="379" t="s">
        <v>904</v>
      </c>
      <c r="C273" s="376" t="s">
        <v>865</v>
      </c>
      <c r="D273" s="201">
        <v>485.10700000000003</v>
      </c>
      <c r="E273" s="380"/>
      <c r="F273" s="340">
        <f>6.24774+12.58326</f>
        <v>18.831</v>
      </c>
      <c r="G273" s="144" t="s">
        <v>871</v>
      </c>
      <c r="H273" s="338"/>
      <c r="I273" s="338"/>
      <c r="J273" s="338"/>
      <c r="K273" s="338"/>
    </row>
    <row r="274" spans="1:11" s="11" customFormat="1" ht="39" thickBot="1">
      <c r="A274" s="375" t="s">
        <v>905</v>
      </c>
      <c r="B274" s="376" t="s">
        <v>906</v>
      </c>
      <c r="C274" s="376" t="s">
        <v>865</v>
      </c>
      <c r="D274" s="201">
        <v>492.70800000000003</v>
      </c>
      <c r="E274" s="201"/>
      <c r="F274" s="202">
        <f>6.34236+12.65064</f>
        <v>18.992999999999999</v>
      </c>
      <c r="G274" s="65" t="s">
        <v>871</v>
      </c>
      <c r="H274" s="338"/>
      <c r="I274" s="338"/>
      <c r="J274" s="338"/>
      <c r="K274" s="338"/>
    </row>
    <row r="275" spans="1:11" s="11" customFormat="1" ht="39" thickBot="1">
      <c r="A275" s="375" t="s">
        <v>907</v>
      </c>
      <c r="B275" s="376" t="s">
        <v>908</v>
      </c>
      <c r="C275" s="376" t="s">
        <v>865</v>
      </c>
      <c r="D275" s="201">
        <v>493.04899999999998</v>
      </c>
      <c r="E275" s="201"/>
      <c r="F275" s="202">
        <f>6.34662+12.65938</f>
        <v>19.006</v>
      </c>
      <c r="G275" s="65" t="s">
        <v>871</v>
      </c>
      <c r="H275" s="338"/>
      <c r="I275" s="338"/>
      <c r="J275" s="338"/>
      <c r="K275" s="338"/>
    </row>
    <row r="276" spans="1:11" s="11" customFormat="1" ht="39" thickBot="1">
      <c r="A276" s="375" t="s">
        <v>909</v>
      </c>
      <c r="B276" s="376" t="s">
        <v>910</v>
      </c>
      <c r="C276" s="376" t="s">
        <v>865</v>
      </c>
      <c r="D276" s="201">
        <v>673.255</v>
      </c>
      <c r="E276" s="201"/>
      <c r="F276" s="202">
        <f>8.66172+16.96028</f>
        <v>25.622</v>
      </c>
      <c r="G276" s="65" t="s">
        <v>871</v>
      </c>
      <c r="H276" s="338"/>
      <c r="I276" s="338"/>
      <c r="J276" s="338"/>
      <c r="K276" s="338"/>
    </row>
    <row r="277" spans="1:11" s="11" customFormat="1" ht="39" thickBot="1">
      <c r="A277" s="375" t="s">
        <v>911</v>
      </c>
      <c r="B277" s="376" t="s">
        <v>912</v>
      </c>
      <c r="C277" s="376" t="s">
        <v>865</v>
      </c>
      <c r="D277" s="201">
        <v>446.38200000000001</v>
      </c>
      <c r="E277" s="201"/>
      <c r="F277" s="202">
        <f>5.74878+11.99022</f>
        <v>17.739000000000001</v>
      </c>
      <c r="G277" s="65" t="s">
        <v>871</v>
      </c>
      <c r="H277" s="338"/>
      <c r="I277" s="338"/>
      <c r="J277" s="338"/>
      <c r="K277" s="338"/>
    </row>
    <row r="278" spans="1:11" s="11" customFormat="1" ht="39" thickBot="1">
      <c r="A278" s="375" t="s">
        <v>913</v>
      </c>
      <c r="B278" s="376" t="s">
        <v>914</v>
      </c>
      <c r="C278" s="376" t="s">
        <v>865</v>
      </c>
      <c r="D278" s="201">
        <v>241.715</v>
      </c>
      <c r="E278" s="201"/>
      <c r="F278" s="202">
        <f>9.546+66.48846+128.84531+3.17175</f>
        <v>208.05152000000001</v>
      </c>
      <c r="G278" s="65" t="s">
        <v>878</v>
      </c>
      <c r="H278" s="338"/>
      <c r="I278" s="338"/>
      <c r="J278" s="338"/>
      <c r="K278" s="338"/>
    </row>
    <row r="279" spans="1:11" s="11" customFormat="1" ht="39" thickBot="1">
      <c r="A279" s="375" t="s">
        <v>915</v>
      </c>
      <c r="B279" s="376" t="s">
        <v>916</v>
      </c>
      <c r="C279" s="376" t="s">
        <v>865</v>
      </c>
      <c r="D279" s="201">
        <v>485.935</v>
      </c>
      <c r="E279" s="201"/>
      <c r="F279" s="202">
        <f>6.25806+12.60394</f>
        <v>18.862000000000002</v>
      </c>
      <c r="G279" s="65" t="s">
        <v>871</v>
      </c>
      <c r="H279" s="338"/>
      <c r="I279" s="338"/>
      <c r="J279" s="338"/>
      <c r="K279" s="338"/>
    </row>
    <row r="280" spans="1:11" s="11" customFormat="1" ht="48" customHeight="1" thickBot="1">
      <c r="A280" s="375" t="s">
        <v>917</v>
      </c>
      <c r="B280" s="376" t="s">
        <v>918</v>
      </c>
      <c r="C280" s="376" t="s">
        <v>865</v>
      </c>
      <c r="D280" s="201">
        <v>242.03800000000001</v>
      </c>
      <c r="E280" s="201"/>
      <c r="F280" s="202">
        <f>9.559+66.57786+128.33458+3.16526</f>
        <v>207.63669999999996</v>
      </c>
      <c r="G280" s="65" t="s">
        <v>878</v>
      </c>
      <c r="H280" s="338"/>
      <c r="I280" s="338"/>
      <c r="J280" s="338"/>
      <c r="K280" s="338"/>
    </row>
    <row r="281" spans="1:11" s="11" customFormat="1" ht="49.5" customHeight="1" thickBot="1">
      <c r="A281" s="375" t="s">
        <v>919</v>
      </c>
      <c r="B281" s="376" t="s">
        <v>920</v>
      </c>
      <c r="C281" s="376" t="s">
        <v>865</v>
      </c>
      <c r="D281" s="201">
        <v>314.87200000000001</v>
      </c>
      <c r="E281" s="201"/>
      <c r="F281" s="202">
        <f>4.36728+7.48372</f>
        <v>11.850999999999999</v>
      </c>
      <c r="G281" s="65" t="s">
        <v>871</v>
      </c>
      <c r="H281" s="338"/>
      <c r="I281" s="338"/>
      <c r="J281" s="338"/>
      <c r="K281" s="338"/>
    </row>
    <row r="282" spans="1:11" s="11" customFormat="1" ht="48.75" customHeight="1" thickBot="1">
      <c r="A282" s="375" t="s">
        <v>921</v>
      </c>
      <c r="B282" s="381" t="s">
        <v>922</v>
      </c>
      <c r="C282" s="376" t="s">
        <v>865</v>
      </c>
      <c r="D282" s="201">
        <v>492.45600000000002</v>
      </c>
      <c r="E282" s="201"/>
      <c r="F282" s="202">
        <f>6.339+12.644</f>
        <v>18.983000000000001</v>
      </c>
      <c r="G282" s="65" t="s">
        <v>871</v>
      </c>
      <c r="H282" s="338"/>
      <c r="I282" s="338"/>
      <c r="J282" s="338"/>
      <c r="K282" s="338"/>
    </row>
    <row r="283" spans="1:11" s="11" customFormat="1" ht="48" customHeight="1" thickBot="1">
      <c r="A283" s="375" t="s">
        <v>923</v>
      </c>
      <c r="B283" s="376" t="s">
        <v>924</v>
      </c>
      <c r="C283" s="376" t="s">
        <v>865</v>
      </c>
      <c r="D283" s="201">
        <v>431.75799999999998</v>
      </c>
      <c r="E283" s="201"/>
      <c r="F283" s="202">
        <f>5.2857+12.3333+109.7223</f>
        <v>127.3413</v>
      </c>
      <c r="G283" s="65" t="s">
        <v>2734</v>
      </c>
      <c r="H283" s="338"/>
      <c r="I283" s="338"/>
      <c r="J283" s="338"/>
      <c r="K283" s="338"/>
    </row>
    <row r="284" spans="1:11" s="11" customFormat="1" ht="42.75" customHeight="1" thickBot="1">
      <c r="A284" s="375" t="s">
        <v>925</v>
      </c>
      <c r="B284" s="376" t="s">
        <v>926</v>
      </c>
      <c r="C284" s="376" t="s">
        <v>865</v>
      </c>
      <c r="D284" s="201">
        <v>449.41300000000001</v>
      </c>
      <c r="E284" s="201"/>
      <c r="F284" s="202">
        <f>5.78868+13.50692+113.22828</f>
        <v>132.52387999999999</v>
      </c>
      <c r="G284" s="65" t="s">
        <v>2734</v>
      </c>
      <c r="H284" s="338"/>
      <c r="I284" s="338"/>
      <c r="J284" s="338"/>
      <c r="K284" s="338"/>
    </row>
    <row r="285" spans="1:11" s="11" customFormat="1" ht="46.5" customHeight="1" thickBot="1">
      <c r="A285" s="375" t="s">
        <v>927</v>
      </c>
      <c r="B285" s="376" t="s">
        <v>928</v>
      </c>
      <c r="C285" s="376" t="s">
        <v>865</v>
      </c>
      <c r="D285" s="201">
        <v>216.55799999999999</v>
      </c>
      <c r="E285" s="201"/>
      <c r="F285" s="202">
        <f>8.483+59.14938+81.22128+2.29214</f>
        <v>151.14579999999998</v>
      </c>
      <c r="G285" s="65" t="s">
        <v>878</v>
      </c>
      <c r="H285" s="338"/>
      <c r="I285" s="338"/>
      <c r="J285" s="338"/>
      <c r="K285" s="338"/>
    </row>
    <row r="286" spans="1:11" s="11" customFormat="1" ht="45.75" customHeight="1" thickBot="1">
      <c r="A286" s="375" t="s">
        <v>929</v>
      </c>
      <c r="B286" s="376" t="s">
        <v>930</v>
      </c>
      <c r="C286" s="376" t="s">
        <v>865</v>
      </c>
      <c r="D286" s="201">
        <v>257.42899999999997</v>
      </c>
      <c r="E286" s="201"/>
      <c r="F286" s="202">
        <f>10.169+70.8207+146.64106+3.52938</f>
        <v>231.16014000000001</v>
      </c>
      <c r="G286" s="65" t="s">
        <v>881</v>
      </c>
      <c r="H286" s="338"/>
      <c r="I286" s="338"/>
      <c r="J286" s="338"/>
      <c r="K286" s="338"/>
    </row>
    <row r="287" spans="1:11" s="11" customFormat="1" ht="45.75" customHeight="1" thickBot="1">
      <c r="A287" s="375" t="s">
        <v>931</v>
      </c>
      <c r="B287" s="376" t="s">
        <v>932</v>
      </c>
      <c r="C287" s="376" t="s">
        <v>865</v>
      </c>
      <c r="D287" s="201">
        <v>297.54599999999999</v>
      </c>
      <c r="E287" s="201"/>
      <c r="F287" s="202">
        <f>11.724+81.85836+85.75124+2.73508</f>
        <v>182.06868</v>
      </c>
      <c r="G287" s="65" t="s">
        <v>878</v>
      </c>
      <c r="H287" s="338"/>
      <c r="I287" s="338"/>
      <c r="J287" s="338"/>
      <c r="K287" s="338"/>
    </row>
    <row r="288" spans="1:11" s="11" customFormat="1" ht="44.25" customHeight="1" thickBot="1">
      <c r="A288" s="375" t="s">
        <v>933</v>
      </c>
      <c r="B288" s="376" t="s">
        <v>934</v>
      </c>
      <c r="C288" s="376" t="s">
        <v>865</v>
      </c>
      <c r="D288" s="201">
        <v>140.345</v>
      </c>
      <c r="E288" s="201"/>
      <c r="F288" s="202">
        <f>5.535+38.61648+45.75888+1.3763</f>
        <v>91.286659999999998</v>
      </c>
      <c r="G288" s="65" t="s">
        <v>878</v>
      </c>
      <c r="H288" s="338"/>
      <c r="I288" s="338"/>
      <c r="J288" s="338"/>
      <c r="K288" s="338"/>
    </row>
    <row r="289" spans="1:11" s="11" customFormat="1" ht="48.75" customHeight="1" thickBot="1">
      <c r="A289" s="375" t="s">
        <v>935</v>
      </c>
      <c r="B289" s="376" t="s">
        <v>936</v>
      </c>
      <c r="C289" s="376" t="s">
        <v>865</v>
      </c>
      <c r="D289" s="201">
        <v>264.35000000000002</v>
      </c>
      <c r="E289" s="201"/>
      <c r="F289" s="202">
        <f>10.424+72.74628+59.13112+2.15105</f>
        <v>144.45245</v>
      </c>
      <c r="G289" s="65" t="s">
        <v>878</v>
      </c>
      <c r="H289" s="338"/>
      <c r="I289" s="338"/>
      <c r="J289" s="338"/>
      <c r="K289" s="338"/>
    </row>
    <row r="290" spans="1:11" s="11" customFormat="1" ht="48" customHeight="1" thickBot="1">
      <c r="A290" s="375" t="s">
        <v>937</v>
      </c>
      <c r="B290" s="376" t="s">
        <v>938</v>
      </c>
      <c r="C290" s="376" t="s">
        <v>865</v>
      </c>
      <c r="D290" s="201">
        <v>242.38399999999999</v>
      </c>
      <c r="E290" s="201"/>
      <c r="F290" s="202">
        <v>175.01599999999999</v>
      </c>
      <c r="G290" s="65" t="s">
        <v>878</v>
      </c>
      <c r="H290" s="338"/>
      <c r="I290" s="338"/>
      <c r="J290" s="338"/>
      <c r="K290" s="338"/>
    </row>
    <row r="291" spans="1:11" s="11" customFormat="1" ht="42.75" customHeight="1" thickBot="1">
      <c r="A291" s="375" t="s">
        <v>939</v>
      </c>
      <c r="B291" s="376" t="s">
        <v>940</v>
      </c>
      <c r="C291" s="376" t="s">
        <v>865</v>
      </c>
      <c r="D291" s="201">
        <v>244.62100000000001</v>
      </c>
      <c r="E291" s="201"/>
      <c r="F291" s="202">
        <v>177.202</v>
      </c>
      <c r="G291" s="65" t="s">
        <v>878</v>
      </c>
      <c r="H291" s="338"/>
      <c r="I291" s="338"/>
      <c r="J291" s="338"/>
      <c r="K291" s="338"/>
    </row>
    <row r="292" spans="1:11" s="11" customFormat="1" ht="48.75" customHeight="1" thickBot="1">
      <c r="A292" s="375" t="s">
        <v>941</v>
      </c>
      <c r="B292" s="376" t="s">
        <v>942</v>
      </c>
      <c r="C292" s="376" t="s">
        <v>865</v>
      </c>
      <c r="D292" s="201">
        <v>288.53800000000001</v>
      </c>
      <c r="E292" s="201"/>
      <c r="F292" s="202">
        <f>11.395+79.38438+111.38342+3.11487</f>
        <v>205.27767</v>
      </c>
      <c r="G292" s="65" t="s">
        <v>878</v>
      </c>
      <c r="H292" s="339"/>
      <c r="I292" s="338"/>
      <c r="J292" s="338"/>
      <c r="K292" s="338"/>
    </row>
    <row r="293" spans="1:11" s="11" customFormat="1" ht="47.25" customHeight="1" thickBot="1">
      <c r="A293" s="375" t="s">
        <v>943</v>
      </c>
      <c r="B293" s="376" t="s">
        <v>944</v>
      </c>
      <c r="C293" s="376" t="s">
        <v>865</v>
      </c>
      <c r="D293" s="201">
        <v>192.56899999999999</v>
      </c>
      <c r="E293" s="203"/>
      <c r="F293" s="204">
        <f>7.597+52.98306+68.98414+1.99142+44.32751</f>
        <v>175.88312999999999</v>
      </c>
      <c r="G293" s="65" t="s">
        <v>881</v>
      </c>
      <c r="H293" s="340"/>
      <c r="I293" s="338"/>
      <c r="J293" s="338"/>
      <c r="K293" s="338"/>
    </row>
    <row r="294" spans="1:11" s="11" customFormat="1" ht="39" thickBot="1">
      <c r="A294" s="375" t="s">
        <v>945</v>
      </c>
      <c r="B294" s="376" t="s">
        <v>946</v>
      </c>
      <c r="C294" s="376" t="s">
        <v>865</v>
      </c>
      <c r="D294" s="201">
        <v>833.82799999999997</v>
      </c>
      <c r="E294" s="201"/>
      <c r="F294" s="202">
        <f>10.61064+22.35336</f>
        <v>32.963999999999999</v>
      </c>
      <c r="G294" s="65" t="s">
        <v>871</v>
      </c>
      <c r="H294" s="339"/>
      <c r="I294" s="338"/>
      <c r="J294" s="338"/>
      <c r="K294" s="338"/>
    </row>
    <row r="295" spans="1:11" s="11" customFormat="1" ht="39" thickBot="1">
      <c r="A295" s="375" t="s">
        <v>947</v>
      </c>
      <c r="B295" s="376" t="s">
        <v>948</v>
      </c>
      <c r="C295" s="376" t="s">
        <v>865</v>
      </c>
      <c r="D295" s="201">
        <v>137.76</v>
      </c>
      <c r="E295" s="201"/>
      <c r="F295" s="202">
        <f>5.432+37.90506+37.16676+1.22319+25.44733</f>
        <v>107.17434</v>
      </c>
      <c r="G295" s="65" t="s">
        <v>881</v>
      </c>
      <c r="H295" s="338"/>
      <c r="I295" s="338"/>
      <c r="J295" s="338"/>
      <c r="K295" s="338"/>
    </row>
    <row r="296" spans="1:11" s="11" customFormat="1" ht="39" thickBot="1">
      <c r="A296" s="375" t="s">
        <v>949</v>
      </c>
      <c r="B296" s="376" t="s">
        <v>950</v>
      </c>
      <c r="C296" s="376" t="s">
        <v>865</v>
      </c>
      <c r="D296" s="201">
        <v>296.57400000000001</v>
      </c>
      <c r="E296" s="201"/>
      <c r="F296" s="202">
        <f>11.509+80.46618+107.32358+3.0676+65.07341</f>
        <v>267.43977000000001</v>
      </c>
      <c r="G296" s="65" t="s">
        <v>881</v>
      </c>
      <c r="H296" s="338"/>
      <c r="I296" s="338"/>
      <c r="J296" s="338"/>
      <c r="K296" s="338"/>
    </row>
    <row r="297" spans="1:11" s="11" customFormat="1" ht="39" thickBot="1">
      <c r="A297" s="375" t="s">
        <v>951</v>
      </c>
      <c r="B297" s="376" t="s">
        <v>952</v>
      </c>
      <c r="C297" s="376" t="s">
        <v>865</v>
      </c>
      <c r="D297" s="201">
        <v>758.07500000000005</v>
      </c>
      <c r="E297" s="201"/>
      <c r="F297" s="202">
        <f>9.70002+18.69898</f>
        <v>28.399000000000001</v>
      </c>
      <c r="G297" s="65" t="s">
        <v>871</v>
      </c>
      <c r="H297" s="338"/>
      <c r="I297" s="338"/>
      <c r="J297" s="338"/>
      <c r="K297" s="338"/>
    </row>
    <row r="298" spans="1:11" s="11" customFormat="1" ht="39" thickBot="1">
      <c r="A298" s="375" t="s">
        <v>953</v>
      </c>
      <c r="B298" s="376" t="s">
        <v>954</v>
      </c>
      <c r="C298" s="376" t="s">
        <v>865</v>
      </c>
      <c r="D298" s="201">
        <v>292.49599999999998</v>
      </c>
      <c r="E298" s="201"/>
      <c r="F298" s="202">
        <f>11.543+80.46366+103.75219+3.00906+65.07341</f>
        <v>263.84132</v>
      </c>
      <c r="G298" s="65" t="s">
        <v>881</v>
      </c>
      <c r="H298" s="338"/>
      <c r="I298" s="338"/>
      <c r="J298" s="338"/>
      <c r="K298" s="338"/>
    </row>
    <row r="299" spans="1:11" s="11" customFormat="1" ht="39" thickBot="1">
      <c r="A299" s="375" t="s">
        <v>955</v>
      </c>
      <c r="B299" s="376" t="s">
        <v>956</v>
      </c>
      <c r="C299" s="376" t="s">
        <v>865</v>
      </c>
      <c r="D299" s="201">
        <v>446.56700000000001</v>
      </c>
      <c r="E299" s="201"/>
      <c r="F299" s="202">
        <f>5.96142+11.71358</f>
        <v>17.675000000000001</v>
      </c>
      <c r="G299" s="65" t="s">
        <v>871</v>
      </c>
      <c r="H299" s="338"/>
      <c r="I299" s="338"/>
      <c r="J299" s="338"/>
      <c r="K299" s="338"/>
    </row>
    <row r="300" spans="1:11" s="11" customFormat="1" ht="51.75" thickBot="1">
      <c r="A300" s="375" t="s">
        <v>957</v>
      </c>
      <c r="B300" s="376" t="s">
        <v>958</v>
      </c>
      <c r="C300" s="376" t="s">
        <v>865</v>
      </c>
      <c r="D300" s="201">
        <v>476.21300000000002</v>
      </c>
      <c r="E300" s="201"/>
      <c r="F300" s="202">
        <f>6.32958+14.76902+119.28012</f>
        <v>140.37871999999999</v>
      </c>
      <c r="G300" s="65" t="s">
        <v>2734</v>
      </c>
      <c r="H300" s="338"/>
      <c r="I300" s="338"/>
      <c r="J300" s="338"/>
      <c r="K300" s="338"/>
    </row>
    <row r="301" spans="1:11" s="11" customFormat="1" ht="51.75" thickBot="1">
      <c r="A301" s="375" t="s">
        <v>959</v>
      </c>
      <c r="B301" s="376" t="s">
        <v>960</v>
      </c>
      <c r="C301" s="376" t="s">
        <v>865</v>
      </c>
      <c r="D301" s="201">
        <v>475.411</v>
      </c>
      <c r="E301" s="201"/>
      <c r="F301" s="202">
        <f>6.31992+14.74648+119.43204</f>
        <v>140.49844000000002</v>
      </c>
      <c r="G301" s="65" t="s">
        <v>2734</v>
      </c>
      <c r="H301" s="338"/>
      <c r="I301" s="338"/>
      <c r="J301" s="338"/>
      <c r="K301" s="338"/>
    </row>
    <row r="302" spans="1:11" s="11" customFormat="1" ht="51.75" thickBot="1">
      <c r="A302" s="375" t="s">
        <v>961</v>
      </c>
      <c r="B302" s="376" t="s">
        <v>962</v>
      </c>
      <c r="C302" s="376" t="s">
        <v>865</v>
      </c>
      <c r="D302" s="201">
        <v>482.83600000000001</v>
      </c>
      <c r="E302" s="201"/>
      <c r="F302" s="202">
        <f>6.4113+13.90998+121.43796</f>
        <v>141.75924000000001</v>
      </c>
      <c r="G302" s="65" t="s">
        <v>2734</v>
      </c>
      <c r="H302" s="338"/>
      <c r="I302" s="338"/>
      <c r="J302" s="338"/>
      <c r="K302" s="338"/>
    </row>
    <row r="303" spans="1:11" s="11" customFormat="1" ht="39" thickBot="1">
      <c r="A303" s="375" t="s">
        <v>963</v>
      </c>
      <c r="B303" s="376" t="s">
        <v>964</v>
      </c>
      <c r="C303" s="376" t="s">
        <v>865</v>
      </c>
      <c r="D303" s="201">
        <v>240.578</v>
      </c>
      <c r="E303" s="201"/>
      <c r="F303" s="202">
        <f>9.5+66.18708+99.2765+2.70131+40.07891</f>
        <v>217.74379999999999</v>
      </c>
      <c r="G303" s="65" t="s">
        <v>881</v>
      </c>
      <c r="H303" s="338"/>
      <c r="I303" s="338"/>
      <c r="J303" s="338"/>
      <c r="K303" s="338"/>
    </row>
    <row r="304" spans="1:11" s="11" customFormat="1" ht="39" thickBot="1">
      <c r="A304" s="375" t="s">
        <v>965</v>
      </c>
      <c r="B304" s="376" t="s">
        <v>966</v>
      </c>
      <c r="C304" s="376" t="s">
        <v>865</v>
      </c>
      <c r="D304" s="201">
        <v>241.04400000000001</v>
      </c>
      <c r="E304" s="201"/>
      <c r="F304" s="202">
        <f>9.518+66.31536+98.08319+2.68358+40.07891</f>
        <v>216.67904000000001</v>
      </c>
      <c r="G304" s="65" t="s">
        <v>881</v>
      </c>
      <c r="H304" s="338"/>
      <c r="I304" s="338"/>
      <c r="J304" s="338"/>
      <c r="K304" s="338"/>
    </row>
    <row r="305" spans="1:11" s="11" customFormat="1" ht="39" thickBot="1">
      <c r="A305" s="375" t="s">
        <v>967</v>
      </c>
      <c r="B305" s="382" t="s">
        <v>968</v>
      </c>
      <c r="C305" s="376" t="s">
        <v>865</v>
      </c>
      <c r="D305" s="201">
        <v>240.274</v>
      </c>
      <c r="E305" s="201"/>
      <c r="F305" s="202">
        <f>9.486+66.09732+98.30123+2.68358+39.07867</f>
        <v>215.64679999999998</v>
      </c>
      <c r="G305" s="65" t="s">
        <v>881</v>
      </c>
      <c r="H305" s="338"/>
      <c r="I305" s="338"/>
      <c r="J305" s="338"/>
      <c r="K305" s="338"/>
    </row>
    <row r="306" spans="1:11" s="11" customFormat="1" ht="39" thickBot="1">
      <c r="A306" s="375" t="s">
        <v>969</v>
      </c>
      <c r="B306" s="376" t="s">
        <v>970</v>
      </c>
      <c r="C306" s="376" t="s">
        <v>865</v>
      </c>
      <c r="D306" s="201">
        <v>479.2</v>
      </c>
      <c r="E306" s="201"/>
      <c r="F306" s="202">
        <f>6.1665+12.4715</f>
        <v>18.638000000000002</v>
      </c>
      <c r="G306" s="65" t="s">
        <v>871</v>
      </c>
      <c r="H306" s="338"/>
      <c r="I306" s="338"/>
      <c r="J306" s="338"/>
      <c r="K306" s="338"/>
    </row>
    <row r="307" spans="1:11" s="11" customFormat="1" ht="39" thickBot="1">
      <c r="A307" s="375" t="s">
        <v>971</v>
      </c>
      <c r="B307" s="376" t="s">
        <v>972</v>
      </c>
      <c r="C307" s="376" t="s">
        <v>865</v>
      </c>
      <c r="D307" s="201">
        <v>246.298</v>
      </c>
      <c r="E307" s="201"/>
      <c r="F307" s="202">
        <f>77.48868+138.71322+11.65724+3.53724</f>
        <v>231.39638000000002</v>
      </c>
      <c r="G307" s="65" t="s">
        <v>2735</v>
      </c>
      <c r="H307" s="338"/>
      <c r="I307" s="338"/>
      <c r="J307" s="338"/>
      <c r="K307" s="338"/>
    </row>
    <row r="308" spans="1:11" s="11" customFormat="1" ht="39" thickBot="1">
      <c r="A308" s="375" t="s">
        <v>974</v>
      </c>
      <c r="B308" s="376" t="s">
        <v>975</v>
      </c>
      <c r="C308" s="376" t="s">
        <v>865</v>
      </c>
      <c r="D308" s="201">
        <v>700.65599999999995</v>
      </c>
      <c r="E308" s="201"/>
      <c r="F308" s="202">
        <f>9.03438+17.80062</f>
        <v>26.835000000000001</v>
      </c>
      <c r="G308" s="65" t="s">
        <v>973</v>
      </c>
      <c r="H308" s="338"/>
      <c r="I308" s="338"/>
      <c r="J308" s="338"/>
      <c r="K308" s="338"/>
    </row>
    <row r="309" spans="1:11" s="11" customFormat="1" ht="39" thickBot="1">
      <c r="A309" s="375" t="s">
        <v>976</v>
      </c>
      <c r="B309" s="376" t="s">
        <v>977</v>
      </c>
      <c r="C309" s="376" t="s">
        <v>865</v>
      </c>
      <c r="D309" s="201">
        <v>298.83999999999997</v>
      </c>
      <c r="E309" s="201"/>
      <c r="F309" s="202">
        <f>11.8+82.20072+115.96666+3.25119</f>
        <v>213.21857</v>
      </c>
      <c r="G309" s="65" t="s">
        <v>878</v>
      </c>
      <c r="H309" s="338"/>
      <c r="I309" s="338"/>
      <c r="J309" s="338"/>
      <c r="K309" s="338"/>
    </row>
    <row r="310" spans="1:11" s="11" customFormat="1" ht="39" thickBot="1">
      <c r="A310" s="375" t="s">
        <v>978</v>
      </c>
      <c r="B310" s="379" t="s">
        <v>979</v>
      </c>
      <c r="C310" s="376" t="s">
        <v>865</v>
      </c>
      <c r="D310" s="201">
        <v>496.202</v>
      </c>
      <c r="E310" s="380"/>
      <c r="F310" s="340">
        <f>6.57594+12.57206</f>
        <v>19.148</v>
      </c>
      <c r="G310" s="144" t="s">
        <v>871</v>
      </c>
      <c r="H310" s="338"/>
      <c r="I310" s="338"/>
      <c r="J310" s="338"/>
      <c r="K310" s="338"/>
    </row>
    <row r="311" spans="1:11" s="11" customFormat="1" ht="39" thickBot="1">
      <c r="A311" s="375" t="s">
        <v>980</v>
      </c>
      <c r="B311" s="376" t="s">
        <v>981</v>
      </c>
      <c r="C311" s="376" t="s">
        <v>865</v>
      </c>
      <c r="D311" s="201">
        <v>808.80799999999999</v>
      </c>
      <c r="E311" s="201"/>
      <c r="F311" s="202">
        <f>10.26558+19.70442</f>
        <v>29.97</v>
      </c>
      <c r="G311" s="144" t="s">
        <v>871</v>
      </c>
      <c r="H311" s="338"/>
      <c r="I311" s="338"/>
      <c r="J311" s="338"/>
      <c r="K311" s="338"/>
    </row>
    <row r="312" spans="1:11" s="11" customFormat="1" ht="51.75" customHeight="1" thickBot="1">
      <c r="A312" s="375" t="s">
        <v>982</v>
      </c>
      <c r="B312" s="376" t="s">
        <v>983</v>
      </c>
      <c r="C312" s="376" t="s">
        <v>865</v>
      </c>
      <c r="D312" s="201">
        <v>739.45600000000002</v>
      </c>
      <c r="E312" s="201"/>
      <c r="F312" s="202">
        <f>9.47676+18.07324</f>
        <v>27.549999999999997</v>
      </c>
      <c r="G312" s="144" t="s">
        <v>871</v>
      </c>
      <c r="H312" s="339"/>
      <c r="I312" s="338"/>
      <c r="J312" s="338"/>
      <c r="K312" s="338"/>
    </row>
    <row r="313" spans="1:11" s="11" customFormat="1" ht="47.25" customHeight="1" thickBot="1">
      <c r="A313" s="375" t="s">
        <v>984</v>
      </c>
      <c r="B313" s="376" t="s">
        <v>985</v>
      </c>
      <c r="C313" s="376" t="s">
        <v>865</v>
      </c>
      <c r="D313" s="201">
        <v>246.34</v>
      </c>
      <c r="E313" s="205"/>
      <c r="F313" s="205">
        <f>9.734+67.76832+146.84045+3.47966</f>
        <v>227.82243</v>
      </c>
      <c r="G313" s="65" t="s">
        <v>881</v>
      </c>
      <c r="H313" s="340"/>
      <c r="I313" s="338"/>
      <c r="J313" s="338"/>
      <c r="K313" s="338"/>
    </row>
    <row r="314" spans="1:11" s="11" customFormat="1" ht="42.75" customHeight="1" thickBot="1">
      <c r="A314" s="375" t="s">
        <v>986</v>
      </c>
      <c r="B314" s="376" t="s">
        <v>987</v>
      </c>
      <c r="C314" s="376" t="s">
        <v>865</v>
      </c>
      <c r="D314" s="201">
        <v>247.315</v>
      </c>
      <c r="E314" s="201"/>
      <c r="F314" s="202">
        <f>9.771+68.0373+147.0955+3.48762</f>
        <v>228.39141999999998</v>
      </c>
      <c r="G314" s="65" t="s">
        <v>881</v>
      </c>
      <c r="H314" s="339"/>
      <c r="I314" s="338"/>
      <c r="J314" s="338"/>
      <c r="K314" s="338"/>
    </row>
    <row r="315" spans="1:11" s="11" customFormat="1" ht="45" customHeight="1" thickBot="1">
      <c r="A315" s="375" t="s">
        <v>988</v>
      </c>
      <c r="B315" s="376" t="s">
        <v>989</v>
      </c>
      <c r="C315" s="376" t="s">
        <v>865</v>
      </c>
      <c r="D315" s="201">
        <v>298.64400000000001</v>
      </c>
      <c r="E315" s="201"/>
      <c r="F315" s="202">
        <f>3.5418+8.2642</f>
        <v>11.806000000000001</v>
      </c>
      <c r="G315" s="144" t="s">
        <v>871</v>
      </c>
      <c r="H315" s="338"/>
      <c r="I315" s="338"/>
      <c r="J315" s="338"/>
      <c r="K315" s="338"/>
    </row>
    <row r="316" spans="1:11" s="11" customFormat="1" ht="51" customHeight="1" thickBot="1">
      <c r="A316" s="375" t="s">
        <v>990</v>
      </c>
      <c r="B316" s="376" t="s">
        <v>991</v>
      </c>
      <c r="C316" s="376" t="s">
        <v>865</v>
      </c>
      <c r="D316" s="201">
        <f>1087.939+620.484</f>
        <v>1708.4230000000002</v>
      </c>
      <c r="E316" s="201"/>
      <c r="F316" s="202">
        <f>20.2443+41.8007</f>
        <v>62.045000000000002</v>
      </c>
      <c r="G316" s="144" t="s">
        <v>871</v>
      </c>
      <c r="H316" s="338"/>
      <c r="I316" s="338"/>
      <c r="J316" s="338"/>
      <c r="K316" s="338"/>
    </row>
    <row r="317" spans="1:11" s="11" customFormat="1" ht="42.75" customHeight="1" thickBot="1">
      <c r="A317" s="375" t="s">
        <v>992</v>
      </c>
      <c r="B317" s="376" t="s">
        <v>993</v>
      </c>
      <c r="C317" s="376" t="s">
        <v>865</v>
      </c>
      <c r="D317" s="201">
        <v>225.654</v>
      </c>
      <c r="E317" s="201"/>
      <c r="F317" s="202">
        <f>8.908+62.08308+136.66188+3.22432</f>
        <v>210.87728000000001</v>
      </c>
      <c r="G317" s="65" t="s">
        <v>881</v>
      </c>
      <c r="H317" s="338"/>
      <c r="I317" s="338"/>
      <c r="J317" s="338"/>
      <c r="K317" s="338"/>
    </row>
    <row r="318" spans="1:11" s="11" customFormat="1" ht="50.25" customHeight="1" thickBot="1">
      <c r="A318" s="375" t="s">
        <v>994</v>
      </c>
      <c r="B318" s="376" t="s">
        <v>995</v>
      </c>
      <c r="C318" s="376" t="s">
        <v>865</v>
      </c>
      <c r="D318" s="201">
        <v>333.29599999999999</v>
      </c>
      <c r="E318" s="201"/>
      <c r="F318" s="202">
        <f>4.29312+10.01728+83.79006</f>
        <v>98.100459999999998</v>
      </c>
      <c r="G318" s="65" t="s">
        <v>2734</v>
      </c>
      <c r="H318" s="338"/>
      <c r="I318" s="338"/>
      <c r="J318" s="338"/>
      <c r="K318" s="338"/>
    </row>
    <row r="319" spans="1:11" s="11" customFormat="1" ht="50.25" customHeight="1" thickBot="1">
      <c r="A319" s="376" t="s">
        <v>2736</v>
      </c>
      <c r="B319" s="376" t="s">
        <v>2737</v>
      </c>
      <c r="C319" s="376" t="s">
        <v>865</v>
      </c>
      <c r="D319" s="201">
        <v>282.60000000000002</v>
      </c>
      <c r="E319" s="201"/>
      <c r="F319" s="202">
        <f>3.3972+7.9268</f>
        <v>11.324</v>
      </c>
      <c r="G319" s="144" t="s">
        <v>871</v>
      </c>
      <c r="H319" s="338"/>
      <c r="I319" s="338"/>
      <c r="J319" s="338"/>
      <c r="K319" s="338"/>
    </row>
    <row r="320" spans="1:11" s="11" customFormat="1" ht="50.25" customHeight="1" thickBot="1">
      <c r="A320" s="376" t="s">
        <v>2738</v>
      </c>
      <c r="B320" s="376" t="s">
        <v>2739</v>
      </c>
      <c r="C320" s="376" t="s">
        <v>865</v>
      </c>
      <c r="D320" s="201">
        <v>263.79599999999999</v>
      </c>
      <c r="E320" s="201"/>
      <c r="F320" s="202">
        <f>3.159+7.371</f>
        <v>10.530000000000001</v>
      </c>
      <c r="G320" s="144" t="s">
        <v>871</v>
      </c>
      <c r="H320" s="338"/>
      <c r="I320" s="338"/>
      <c r="J320" s="338"/>
      <c r="K320" s="338"/>
    </row>
    <row r="321" spans="1:11" s="11" customFormat="1" ht="50.25" customHeight="1" thickBot="1">
      <c r="A321" s="376" t="s">
        <v>2740</v>
      </c>
      <c r="B321" s="376" t="s">
        <v>2741</v>
      </c>
      <c r="C321" s="376" t="s">
        <v>865</v>
      </c>
      <c r="D321" s="201">
        <v>445.38600000000002</v>
      </c>
      <c r="E321" s="201"/>
      <c r="F321" s="202">
        <v>5.7111700000000001</v>
      </c>
      <c r="G321" s="144" t="s">
        <v>871</v>
      </c>
      <c r="H321" s="338"/>
      <c r="I321" s="338"/>
      <c r="J321" s="338"/>
      <c r="K321" s="338"/>
    </row>
    <row r="322" spans="1:11" s="11" customFormat="1" ht="50.25" customHeight="1" thickBot="1">
      <c r="A322" s="376" t="s">
        <v>2742</v>
      </c>
      <c r="B322" s="376" t="s">
        <v>2743</v>
      </c>
      <c r="C322" s="376" t="s">
        <v>865</v>
      </c>
      <c r="D322" s="201">
        <v>460.13</v>
      </c>
      <c r="E322" s="201"/>
      <c r="F322" s="202">
        <v>5.8329000000000004</v>
      </c>
      <c r="G322" s="144" t="s">
        <v>871</v>
      </c>
      <c r="H322" s="338"/>
      <c r="I322" s="338"/>
      <c r="J322" s="338"/>
      <c r="K322" s="338"/>
    </row>
    <row r="323" spans="1:11" s="11" customFormat="1" ht="50.25" customHeight="1" thickBot="1">
      <c r="A323" s="376" t="s">
        <v>2744</v>
      </c>
      <c r="B323" s="376" t="s">
        <v>2745</v>
      </c>
      <c r="C323" s="376" t="s">
        <v>865</v>
      </c>
      <c r="D323" s="201">
        <v>213.47399999999999</v>
      </c>
      <c r="E323" s="201"/>
      <c r="F323" s="202">
        <f>2.565+5.985</f>
        <v>8.5500000000000007</v>
      </c>
      <c r="G323" s="144" t="s">
        <v>871</v>
      </c>
      <c r="H323" s="338"/>
      <c r="I323" s="338"/>
      <c r="J323" s="338"/>
      <c r="K323" s="338"/>
    </row>
    <row r="324" spans="1:11" s="11" customFormat="1" ht="50.25" customHeight="1" thickBot="1">
      <c r="A324" s="376" t="s">
        <v>2746</v>
      </c>
      <c r="B324" s="376" t="s">
        <v>2747</v>
      </c>
      <c r="C324" s="376" t="s">
        <v>865</v>
      </c>
      <c r="D324" s="201">
        <v>212.476</v>
      </c>
      <c r="E324" s="201"/>
      <c r="F324" s="202">
        <f>2.5539+5.9591</f>
        <v>8.5129999999999999</v>
      </c>
      <c r="G324" s="144" t="s">
        <v>871</v>
      </c>
      <c r="H324" s="338"/>
      <c r="I324" s="338"/>
      <c r="J324" s="338"/>
      <c r="K324" s="338"/>
    </row>
    <row r="325" spans="1:11" s="11" customFormat="1" ht="50.25" customHeight="1" thickBot="1">
      <c r="A325" s="376" t="s">
        <v>2748</v>
      </c>
      <c r="B325" s="376" t="s">
        <v>2749</v>
      </c>
      <c r="C325" s="376" t="s">
        <v>865</v>
      </c>
      <c r="D325" s="201">
        <v>213.47399999999999</v>
      </c>
      <c r="E325" s="201"/>
      <c r="F325" s="202">
        <f>2.565+5.985</f>
        <v>8.5500000000000007</v>
      </c>
      <c r="G325" s="144" t="s">
        <v>871</v>
      </c>
      <c r="H325" s="338"/>
      <c r="I325" s="338"/>
      <c r="J325" s="338"/>
      <c r="K325" s="338"/>
    </row>
    <row r="326" spans="1:11" s="11" customFormat="1" ht="27.75" customHeight="1" thickBot="1">
      <c r="A326" s="370"/>
      <c r="B326" s="378" t="s">
        <v>996</v>
      </c>
      <c r="C326" s="378"/>
      <c r="D326" s="372">
        <f>SUM(D327:D329)</f>
        <v>1431.816</v>
      </c>
      <c r="E326" s="372"/>
      <c r="F326" s="373">
        <f>F329+F327+F328</f>
        <v>1090.5096700000001</v>
      </c>
      <c r="G326" s="374"/>
      <c r="H326" s="338"/>
      <c r="I326" s="338"/>
      <c r="J326" s="338"/>
      <c r="K326" s="338"/>
    </row>
    <row r="327" spans="1:11" s="11" customFormat="1" ht="35.25" customHeight="1" thickBot="1">
      <c r="A327" s="383" t="s">
        <v>997</v>
      </c>
      <c r="B327" s="376" t="s">
        <v>998</v>
      </c>
      <c r="C327" s="376" t="s">
        <v>996</v>
      </c>
      <c r="D327" s="201">
        <v>0</v>
      </c>
      <c r="E327" s="201"/>
      <c r="F327" s="202">
        <v>0</v>
      </c>
      <c r="G327" s="374"/>
      <c r="H327" s="338"/>
      <c r="I327" s="338"/>
      <c r="J327" s="338"/>
      <c r="K327" s="338"/>
    </row>
    <row r="328" spans="1:11" s="11" customFormat="1" ht="26.25" thickBot="1">
      <c r="A328" s="383" t="s">
        <v>999</v>
      </c>
      <c r="B328" s="376" t="s">
        <v>1000</v>
      </c>
      <c r="C328" s="376" t="s">
        <v>996</v>
      </c>
      <c r="D328" s="201">
        <v>0</v>
      </c>
      <c r="E328" s="201"/>
      <c r="F328" s="202">
        <v>0</v>
      </c>
      <c r="G328" s="374"/>
      <c r="H328" s="338"/>
      <c r="I328" s="338"/>
      <c r="J328" s="338"/>
      <c r="K328" s="338"/>
    </row>
    <row r="329" spans="1:11" s="11" customFormat="1" ht="51.75" thickBot="1">
      <c r="A329" s="383" t="s">
        <v>1001</v>
      </c>
      <c r="B329" s="376" t="s">
        <v>1002</v>
      </c>
      <c r="C329" s="376" t="s">
        <v>996</v>
      </c>
      <c r="D329" s="201">
        <v>1431.816</v>
      </c>
      <c r="E329" s="201"/>
      <c r="F329" s="202">
        <f>13.98768+32.63792+406.79376+637.09031</f>
        <v>1090.5096700000001</v>
      </c>
      <c r="G329" s="65" t="s">
        <v>2734</v>
      </c>
      <c r="H329" s="338"/>
      <c r="I329" s="338"/>
      <c r="J329" s="338"/>
      <c r="K329" s="338"/>
    </row>
    <row r="330" spans="1:11" s="11" customFormat="1" ht="39" thickBot="1">
      <c r="A330" s="370"/>
      <c r="B330" s="378" t="s">
        <v>1003</v>
      </c>
      <c r="C330" s="378"/>
      <c r="D330" s="372">
        <v>296.36700000000002</v>
      </c>
      <c r="E330" s="372"/>
      <c r="F330" s="373">
        <f>F332+F331</f>
        <v>291.34739999999999</v>
      </c>
      <c r="G330" s="374"/>
      <c r="H330" s="338"/>
      <c r="I330" s="338"/>
      <c r="J330" s="338"/>
      <c r="K330" s="338"/>
    </row>
    <row r="331" spans="1:11" s="11" customFormat="1" ht="26.25" thickBot="1">
      <c r="A331" s="383" t="s">
        <v>1004</v>
      </c>
      <c r="B331" s="376" t="s">
        <v>1005</v>
      </c>
      <c r="C331" s="376" t="s">
        <v>1006</v>
      </c>
      <c r="D331" s="201">
        <v>101.367</v>
      </c>
      <c r="E331" s="201"/>
      <c r="F331" s="202">
        <f>30.4101+70.9569</f>
        <v>101.367</v>
      </c>
      <c r="G331" s="65" t="s">
        <v>1007</v>
      </c>
      <c r="H331" s="338"/>
      <c r="I331" s="338"/>
      <c r="J331" s="338"/>
      <c r="K331" s="338"/>
    </row>
    <row r="332" spans="1:11" s="11" customFormat="1" ht="26.25" thickBot="1">
      <c r="A332" s="383" t="s">
        <v>1004</v>
      </c>
      <c r="B332" s="376" t="s">
        <v>1008</v>
      </c>
      <c r="C332" s="376" t="s">
        <v>1006</v>
      </c>
      <c r="D332" s="201">
        <v>195</v>
      </c>
      <c r="E332" s="201"/>
      <c r="F332" s="202">
        <f>11.803+53.5503+124.1141+0.513</f>
        <v>189.9804</v>
      </c>
      <c r="G332" s="65" t="s">
        <v>1009</v>
      </c>
      <c r="H332" s="338"/>
      <c r="I332" s="338"/>
      <c r="J332" s="338"/>
      <c r="K332" s="338"/>
    </row>
    <row r="333" spans="1:11" s="11" customFormat="1" ht="13.5" thickBot="1">
      <c r="A333" s="378"/>
      <c r="B333" s="378" t="s">
        <v>1010</v>
      </c>
      <c r="C333" s="378"/>
      <c r="D333" s="372">
        <f>D334+D335+D336</f>
        <v>3659.2759999999998</v>
      </c>
      <c r="E333" s="372"/>
      <c r="F333" s="373">
        <f>F334</f>
        <v>438.50299999999999</v>
      </c>
      <c r="G333" s="374"/>
      <c r="H333" s="338"/>
      <c r="I333" s="338"/>
      <c r="J333" s="338"/>
      <c r="K333" s="338"/>
    </row>
    <row r="334" spans="1:11" s="11" customFormat="1" ht="26.25" thickBot="1">
      <c r="A334" s="376" t="s">
        <v>1011</v>
      </c>
      <c r="B334" s="376" t="s">
        <v>1012</v>
      </c>
      <c r="C334" s="376" t="s">
        <v>1010</v>
      </c>
      <c r="D334" s="201">
        <v>1490</v>
      </c>
      <c r="E334" s="201"/>
      <c r="F334" s="202">
        <v>438.50299999999999</v>
      </c>
      <c r="G334" s="65" t="s">
        <v>2750</v>
      </c>
      <c r="H334" s="338"/>
      <c r="I334" s="338"/>
      <c r="J334" s="338"/>
      <c r="K334" s="338"/>
    </row>
    <row r="335" spans="1:11" s="11" customFormat="1" ht="26.25" thickBot="1">
      <c r="A335" s="376" t="s">
        <v>2751</v>
      </c>
      <c r="B335" s="376" t="s">
        <v>2752</v>
      </c>
      <c r="C335" s="376" t="s">
        <v>1010</v>
      </c>
      <c r="D335" s="201">
        <v>273.77300000000002</v>
      </c>
      <c r="E335" s="201"/>
      <c r="F335" s="202">
        <v>0</v>
      </c>
      <c r="G335" s="65"/>
      <c r="H335" s="338"/>
      <c r="I335" s="338"/>
      <c r="J335" s="338"/>
      <c r="K335" s="338"/>
    </row>
    <row r="336" spans="1:11" s="11" customFormat="1" ht="26.25" thickBot="1">
      <c r="A336" s="376" t="s">
        <v>2753</v>
      </c>
      <c r="B336" s="376" t="s">
        <v>2754</v>
      </c>
      <c r="C336" s="376" t="s">
        <v>1010</v>
      </c>
      <c r="D336" s="201">
        <v>1895.5029999999999</v>
      </c>
      <c r="E336" s="201"/>
      <c r="F336" s="202">
        <v>0</v>
      </c>
      <c r="G336" s="65"/>
      <c r="H336" s="338"/>
      <c r="I336" s="338"/>
      <c r="J336" s="338"/>
      <c r="K336" s="338"/>
    </row>
    <row r="337" spans="1:11" s="11" customFormat="1" ht="15" customHeight="1" thickBot="1">
      <c r="A337" s="378"/>
      <c r="B337" s="378" t="s">
        <v>1013</v>
      </c>
      <c r="C337" s="378"/>
      <c r="D337" s="372">
        <f>D338+D339+D340</f>
        <v>1500</v>
      </c>
      <c r="E337" s="372"/>
      <c r="F337" s="373">
        <f>F338+F339+F340</f>
        <v>434.73061999999999</v>
      </c>
      <c r="G337" s="374"/>
      <c r="H337" s="338"/>
      <c r="I337" s="338"/>
      <c r="J337" s="338"/>
      <c r="K337" s="338"/>
    </row>
    <row r="338" spans="1:11" s="12" customFormat="1" ht="26.25" thickBot="1">
      <c r="A338" s="376" t="s">
        <v>1014</v>
      </c>
      <c r="B338" s="376" t="s">
        <v>1015</v>
      </c>
      <c r="C338" s="376" t="s">
        <v>1013</v>
      </c>
      <c r="D338" s="201">
        <v>50</v>
      </c>
      <c r="E338" s="201"/>
      <c r="F338" s="202">
        <v>0</v>
      </c>
      <c r="G338" s="65"/>
      <c r="H338" s="341"/>
      <c r="I338" s="341"/>
      <c r="J338" s="341"/>
      <c r="K338" s="341"/>
    </row>
    <row r="339" spans="1:11" s="12" customFormat="1" ht="39" thickBot="1">
      <c r="A339" s="376" t="s">
        <v>1016</v>
      </c>
      <c r="B339" s="376" t="s">
        <v>1017</v>
      </c>
      <c r="C339" s="376" t="s">
        <v>1013</v>
      </c>
      <c r="D339" s="201">
        <v>850</v>
      </c>
      <c r="E339" s="201"/>
      <c r="F339" s="202">
        <f>254.7309</f>
        <v>254.73089999999999</v>
      </c>
      <c r="G339" s="65" t="s">
        <v>871</v>
      </c>
      <c r="H339" s="341"/>
      <c r="I339" s="341"/>
      <c r="J339" s="341"/>
      <c r="K339" s="341"/>
    </row>
    <row r="340" spans="1:11" s="12" customFormat="1" ht="26.25" thickBot="1">
      <c r="A340" s="376" t="s">
        <v>1018</v>
      </c>
      <c r="B340" s="376" t="s">
        <v>1019</v>
      </c>
      <c r="C340" s="376" t="s">
        <v>1013</v>
      </c>
      <c r="D340" s="201">
        <v>600</v>
      </c>
      <c r="E340" s="201"/>
      <c r="F340" s="202">
        <v>179.99972</v>
      </c>
      <c r="G340" s="65" t="s">
        <v>189</v>
      </c>
      <c r="H340" s="341"/>
      <c r="I340" s="341"/>
      <c r="J340" s="341"/>
      <c r="K340" s="341"/>
    </row>
    <row r="341" spans="1:11" s="12" customFormat="1" ht="26.25" thickBot="1">
      <c r="A341" s="378"/>
      <c r="B341" s="378" t="s">
        <v>1020</v>
      </c>
      <c r="C341" s="376" t="s">
        <v>1013</v>
      </c>
      <c r="D341" s="372">
        <f>D342</f>
        <v>350</v>
      </c>
      <c r="E341" s="372"/>
      <c r="F341" s="373">
        <f>F342</f>
        <v>189.83799999999999</v>
      </c>
      <c r="G341" s="374"/>
      <c r="H341" s="341"/>
      <c r="I341" s="341"/>
      <c r="J341" s="341"/>
      <c r="K341" s="341"/>
    </row>
    <row r="342" spans="1:11" s="12" customFormat="1" ht="26.25" thickBot="1">
      <c r="A342" s="376" t="s">
        <v>1028</v>
      </c>
      <c r="B342" s="376" t="s">
        <v>1029</v>
      </c>
      <c r="C342" s="376" t="s">
        <v>1013</v>
      </c>
      <c r="D342" s="201">
        <v>350</v>
      </c>
      <c r="E342" s="201"/>
      <c r="F342" s="202">
        <v>189.83799999999999</v>
      </c>
      <c r="G342" s="65" t="s">
        <v>1030</v>
      </c>
      <c r="H342" s="341"/>
      <c r="I342" s="341"/>
      <c r="J342" s="341"/>
      <c r="K342" s="341"/>
    </row>
    <row r="343" spans="1:11" s="12" customFormat="1" ht="13.5" thickBot="1">
      <c r="A343" s="376"/>
      <c r="B343" s="384" t="s">
        <v>2755</v>
      </c>
      <c r="C343" s="384"/>
      <c r="D343" s="372">
        <f>D224+D255+D326+D330+D333+D337+D341</f>
        <v>71621.366999999984</v>
      </c>
      <c r="E343" s="372"/>
      <c r="F343" s="373">
        <f>F341+F337+F333+F330+F326+F255+F224</f>
        <v>25960.20148</v>
      </c>
      <c r="G343" s="65"/>
      <c r="H343" s="341"/>
      <c r="I343" s="341"/>
      <c r="J343" s="341"/>
      <c r="K343" s="341"/>
    </row>
    <row r="344" spans="1:11" s="4" customFormat="1">
      <c r="A344" s="206"/>
      <c r="B344" s="206"/>
      <c r="C344" s="207"/>
      <c r="D344" s="208"/>
      <c r="E344" s="208"/>
      <c r="F344" s="208"/>
      <c r="G344" s="206"/>
    </row>
    <row r="345" spans="1:11" s="4" customFormat="1">
      <c r="A345" s="652" t="s">
        <v>23</v>
      </c>
      <c r="B345" s="652"/>
      <c r="C345" s="652"/>
      <c r="D345" s="652"/>
      <c r="E345" s="652"/>
      <c r="F345" s="652"/>
      <c r="G345" s="652"/>
    </row>
    <row r="346" spans="1:11" s="4" customFormat="1">
      <c r="A346" s="94" t="s">
        <v>3093</v>
      </c>
      <c r="B346" s="258" t="s">
        <v>3094</v>
      </c>
      <c r="C346" s="94" t="s">
        <v>3094</v>
      </c>
      <c r="D346" s="259">
        <v>1427.6859999999999</v>
      </c>
      <c r="E346" s="259">
        <v>681.20399999999995</v>
      </c>
      <c r="F346" s="260">
        <v>681.20399999999995</v>
      </c>
      <c r="G346" s="89"/>
    </row>
    <row r="347" spans="1:11" s="4" customFormat="1">
      <c r="A347" s="89" t="s">
        <v>3095</v>
      </c>
      <c r="B347" s="258" t="s">
        <v>3094</v>
      </c>
      <c r="C347" s="94" t="s">
        <v>3094</v>
      </c>
      <c r="D347" s="259">
        <v>100.363</v>
      </c>
      <c r="E347" s="259">
        <v>30.109000000000002</v>
      </c>
      <c r="F347" s="261">
        <v>30.109000000000002</v>
      </c>
      <c r="G347" s="89"/>
    </row>
    <row r="348" spans="1:11" s="4" customFormat="1" ht="26.25">
      <c r="A348" s="262"/>
      <c r="B348" s="263" t="s">
        <v>204</v>
      </c>
      <c r="C348" s="264" t="s">
        <v>199</v>
      </c>
      <c r="D348" s="265">
        <v>20</v>
      </c>
      <c r="E348" s="265"/>
      <c r="F348" s="266"/>
      <c r="G348" s="283"/>
    </row>
    <row r="349" spans="1:11" s="4" customFormat="1" ht="25.5">
      <c r="A349" s="49" t="s">
        <v>211</v>
      </c>
      <c r="B349" s="52" t="s">
        <v>212</v>
      </c>
      <c r="C349" s="56" t="s">
        <v>199</v>
      </c>
      <c r="D349" s="51">
        <v>605.54</v>
      </c>
      <c r="E349" s="51">
        <v>64.879000000000005</v>
      </c>
      <c r="F349" s="51">
        <v>49.137999999999998</v>
      </c>
      <c r="G349" s="56" t="s">
        <v>716</v>
      </c>
    </row>
    <row r="350" spans="1:11" s="4" customFormat="1" ht="26.25">
      <c r="A350" s="267"/>
      <c r="B350" s="268" t="s">
        <v>205</v>
      </c>
      <c r="C350" s="264" t="s">
        <v>199</v>
      </c>
      <c r="D350" s="265">
        <v>20</v>
      </c>
      <c r="E350" s="265"/>
      <c r="F350" s="266"/>
      <c r="G350" s="264"/>
    </row>
    <row r="351" spans="1:11" s="4" customFormat="1" ht="26.25">
      <c r="A351" s="267" t="s">
        <v>3096</v>
      </c>
      <c r="B351" s="268" t="s">
        <v>206</v>
      </c>
      <c r="C351" s="264" t="s">
        <v>199</v>
      </c>
      <c r="D351" s="265">
        <v>743.97799999999995</v>
      </c>
      <c r="E351" s="265">
        <v>454.827</v>
      </c>
      <c r="F351" s="266">
        <v>405.65800000000002</v>
      </c>
      <c r="G351" s="264" t="s">
        <v>3097</v>
      </c>
    </row>
    <row r="352" spans="1:11" s="4" customFormat="1" ht="26.25">
      <c r="A352" s="267"/>
      <c r="B352" s="268" t="s">
        <v>207</v>
      </c>
      <c r="C352" s="264" t="s">
        <v>199</v>
      </c>
      <c r="D352" s="265">
        <v>20</v>
      </c>
      <c r="E352" s="265"/>
      <c r="F352" s="266"/>
      <c r="G352" s="264"/>
    </row>
    <row r="353" spans="1:7" s="4" customFormat="1" ht="26.25">
      <c r="A353" s="267"/>
      <c r="B353" s="268" t="s">
        <v>208</v>
      </c>
      <c r="C353" s="264" t="s">
        <v>199</v>
      </c>
      <c r="D353" s="265">
        <v>20</v>
      </c>
      <c r="E353" s="265"/>
      <c r="F353" s="266"/>
      <c r="G353" s="264"/>
    </row>
    <row r="354" spans="1:7" s="4" customFormat="1" ht="26.25">
      <c r="A354" s="267" t="s">
        <v>718</v>
      </c>
      <c r="B354" s="268" t="s">
        <v>209</v>
      </c>
      <c r="C354" s="264" t="s">
        <v>199</v>
      </c>
      <c r="D354" s="265">
        <v>694.35199999999998</v>
      </c>
      <c r="E354" s="265">
        <v>388.03399999999999</v>
      </c>
      <c r="F354" s="266">
        <v>347.17599999999999</v>
      </c>
      <c r="G354" s="264" t="s">
        <v>3098</v>
      </c>
    </row>
    <row r="355" spans="1:7" s="4" customFormat="1" ht="26.25">
      <c r="A355" s="267" t="s">
        <v>3099</v>
      </c>
      <c r="B355" s="268" t="s">
        <v>3100</v>
      </c>
      <c r="C355" s="264" t="s">
        <v>199</v>
      </c>
      <c r="D355" s="265">
        <v>407.08</v>
      </c>
      <c r="E355" s="265">
        <v>203.54</v>
      </c>
      <c r="F355" s="266">
        <v>203.54</v>
      </c>
      <c r="G355" s="264" t="s">
        <v>191</v>
      </c>
    </row>
    <row r="356" spans="1:7" s="4" customFormat="1" ht="26.25">
      <c r="A356" s="267" t="s">
        <v>3101</v>
      </c>
      <c r="B356" s="268" t="s">
        <v>3102</v>
      </c>
      <c r="C356" s="264" t="s">
        <v>199</v>
      </c>
      <c r="D356" s="265">
        <v>300</v>
      </c>
      <c r="E356" s="265">
        <v>150</v>
      </c>
      <c r="F356" s="266">
        <v>150</v>
      </c>
      <c r="G356" s="264" t="s">
        <v>189</v>
      </c>
    </row>
    <row r="357" spans="1:7" s="4" customFormat="1" ht="26.25">
      <c r="A357" s="267" t="s">
        <v>719</v>
      </c>
      <c r="B357" s="269" t="s">
        <v>210</v>
      </c>
      <c r="C357" s="264" t="s">
        <v>199</v>
      </c>
      <c r="D357" s="265">
        <v>886.86199999999997</v>
      </c>
      <c r="E357" s="265">
        <v>98.194000000000003</v>
      </c>
      <c r="F357" s="266">
        <v>56.41</v>
      </c>
      <c r="G357" s="264" t="s">
        <v>717</v>
      </c>
    </row>
    <row r="358" spans="1:7" s="4" customFormat="1" ht="26.25">
      <c r="A358" s="267"/>
      <c r="B358" s="270" t="s">
        <v>213</v>
      </c>
      <c r="C358" s="56" t="s">
        <v>199</v>
      </c>
      <c r="D358" s="265">
        <v>1200</v>
      </c>
      <c r="E358" s="266">
        <v>50</v>
      </c>
      <c r="F358" s="266">
        <v>10.782</v>
      </c>
      <c r="G358" s="264" t="s">
        <v>3103</v>
      </c>
    </row>
    <row r="359" spans="1:7" s="4" customFormat="1" ht="26.25">
      <c r="A359" s="267" t="s">
        <v>720</v>
      </c>
      <c r="B359" s="268" t="s">
        <v>214</v>
      </c>
      <c r="C359" s="56" t="s">
        <v>199</v>
      </c>
      <c r="D359" s="265">
        <v>2000</v>
      </c>
      <c r="E359" s="265">
        <v>49.302999999999997</v>
      </c>
      <c r="F359" s="266">
        <f>46.3028</f>
        <v>46.302799999999998</v>
      </c>
      <c r="G359" s="264" t="s">
        <v>3104</v>
      </c>
    </row>
    <row r="360" spans="1:7" s="4" customFormat="1" ht="26.25">
      <c r="A360" s="271"/>
      <c r="B360" s="268" t="s">
        <v>3105</v>
      </c>
      <c r="C360" s="272" t="s">
        <v>215</v>
      </c>
      <c r="D360" s="273">
        <v>200</v>
      </c>
      <c r="E360" s="273">
        <v>0</v>
      </c>
      <c r="F360" s="274"/>
      <c r="G360" s="272"/>
    </row>
    <row r="361" spans="1:7" s="4" customFormat="1" ht="26.25">
      <c r="A361" s="267" t="s">
        <v>721</v>
      </c>
      <c r="B361" s="268" t="s">
        <v>216</v>
      </c>
      <c r="C361" s="264" t="s">
        <v>215</v>
      </c>
      <c r="D361" s="265">
        <v>1341.412</v>
      </c>
      <c r="E361" s="265">
        <v>554.88699999999994</v>
      </c>
      <c r="F361" s="266">
        <v>61.572000000000003</v>
      </c>
      <c r="G361" s="264" t="s">
        <v>722</v>
      </c>
    </row>
    <row r="362" spans="1:7" s="4" customFormat="1" ht="15">
      <c r="A362" s="267"/>
      <c r="B362" s="268" t="s">
        <v>3106</v>
      </c>
      <c r="C362" s="264" t="s">
        <v>215</v>
      </c>
      <c r="D362" s="265">
        <v>25</v>
      </c>
      <c r="E362" s="265"/>
      <c r="F362" s="266"/>
      <c r="G362" s="264"/>
    </row>
    <row r="363" spans="1:7" s="4" customFormat="1" ht="26.25">
      <c r="A363" s="267" t="s">
        <v>723</v>
      </c>
      <c r="B363" s="268" t="s">
        <v>217</v>
      </c>
      <c r="C363" s="264" t="s">
        <v>215</v>
      </c>
      <c r="D363" s="265">
        <v>55.078000000000003</v>
      </c>
      <c r="E363" s="265">
        <v>55.078000000000003</v>
      </c>
      <c r="F363" s="266">
        <v>54.066000000000003</v>
      </c>
      <c r="G363" s="264" t="s">
        <v>722</v>
      </c>
    </row>
    <row r="364" spans="1:7" s="4" customFormat="1" ht="63.75">
      <c r="A364" s="49" t="s">
        <v>724</v>
      </c>
      <c r="B364" s="52" t="s">
        <v>218</v>
      </c>
      <c r="C364" s="56" t="s">
        <v>215</v>
      </c>
      <c r="D364" s="51">
        <v>453.745</v>
      </c>
      <c r="E364" s="51">
        <v>399.18799999999999</v>
      </c>
      <c r="F364" s="51">
        <v>395.46600000000001</v>
      </c>
      <c r="G364" s="56" t="s">
        <v>3107</v>
      </c>
    </row>
    <row r="365" spans="1:7" s="4" customFormat="1" ht="63.75">
      <c r="A365" s="49" t="s">
        <v>220</v>
      </c>
      <c r="B365" s="52" t="s">
        <v>221</v>
      </c>
      <c r="C365" s="56" t="s">
        <v>215</v>
      </c>
      <c r="D365" s="51">
        <v>548.35799999999995</v>
      </c>
      <c r="E365" s="51">
        <v>197</v>
      </c>
      <c r="F365" s="51">
        <v>193.642</v>
      </c>
      <c r="G365" s="56" t="s">
        <v>3108</v>
      </c>
    </row>
    <row r="366" spans="1:7" s="4" customFormat="1" ht="51.75">
      <c r="A366" s="267" t="s">
        <v>725</v>
      </c>
      <c r="B366" s="268" t="s">
        <v>222</v>
      </c>
      <c r="C366" s="264" t="s">
        <v>215</v>
      </c>
      <c r="D366" s="265">
        <v>590.07600000000002</v>
      </c>
      <c r="E366" s="265">
        <v>265.44600000000003</v>
      </c>
      <c r="F366" s="266">
        <v>222.428</v>
      </c>
      <c r="G366" s="56" t="s">
        <v>3109</v>
      </c>
    </row>
    <row r="367" spans="1:7" s="4" customFormat="1" ht="26.25">
      <c r="A367" s="267" t="s">
        <v>726</v>
      </c>
      <c r="B367" s="268" t="s">
        <v>223</v>
      </c>
      <c r="C367" s="264" t="s">
        <v>215</v>
      </c>
      <c r="D367" s="265">
        <v>63.731999999999999</v>
      </c>
      <c r="E367" s="265">
        <v>63.731999999999999</v>
      </c>
      <c r="F367" s="266">
        <v>61.572000000000003</v>
      </c>
      <c r="G367" s="264" t="s">
        <v>722</v>
      </c>
    </row>
    <row r="368" spans="1:7" s="4" customFormat="1" ht="15">
      <c r="A368" s="267"/>
      <c r="B368" s="268" t="s">
        <v>224</v>
      </c>
      <c r="C368" s="264" t="s">
        <v>215</v>
      </c>
      <c r="D368" s="265">
        <v>93.474999999999994</v>
      </c>
      <c r="E368" s="265">
        <v>58.39</v>
      </c>
      <c r="F368" s="266">
        <v>58.39</v>
      </c>
      <c r="G368" s="264" t="s">
        <v>3110</v>
      </c>
    </row>
    <row r="369" spans="1:7" s="4" customFormat="1" ht="15">
      <c r="A369" s="267"/>
      <c r="B369" s="268" t="s">
        <v>225</v>
      </c>
      <c r="C369" s="264" t="s">
        <v>215</v>
      </c>
      <c r="D369" s="265">
        <v>60.686</v>
      </c>
      <c r="E369" s="265"/>
      <c r="F369" s="266"/>
      <c r="G369" s="264"/>
    </row>
    <row r="370" spans="1:7" s="4" customFormat="1" ht="15">
      <c r="A370" s="267"/>
      <c r="B370" s="268" t="s">
        <v>226</v>
      </c>
      <c r="C370" s="264" t="s">
        <v>215</v>
      </c>
      <c r="D370" s="265">
        <v>83.846999999999994</v>
      </c>
      <c r="E370" s="265"/>
      <c r="F370" s="266"/>
      <c r="G370" s="264"/>
    </row>
    <row r="371" spans="1:7" s="4" customFormat="1" ht="15">
      <c r="A371" s="267"/>
      <c r="B371" s="268" t="s">
        <v>227</v>
      </c>
      <c r="C371" s="264" t="s">
        <v>215</v>
      </c>
      <c r="D371" s="265">
        <v>80.591999999999999</v>
      </c>
      <c r="E371" s="265"/>
      <c r="F371" s="266"/>
      <c r="G371" s="264"/>
    </row>
    <row r="372" spans="1:7" s="4" customFormat="1" ht="15">
      <c r="A372" s="267"/>
      <c r="B372" s="268" t="s">
        <v>228</v>
      </c>
      <c r="C372" s="264" t="s">
        <v>215</v>
      </c>
      <c r="D372" s="265">
        <v>74.212000000000003</v>
      </c>
      <c r="E372" s="265">
        <v>74.212000000000003</v>
      </c>
      <c r="F372" s="266">
        <v>74.212000000000003</v>
      </c>
      <c r="G372" s="264" t="s">
        <v>2324</v>
      </c>
    </row>
    <row r="373" spans="1:7" s="4" customFormat="1" ht="39">
      <c r="A373" s="267"/>
      <c r="B373" s="268" t="s">
        <v>229</v>
      </c>
      <c r="C373" s="264" t="s">
        <v>215</v>
      </c>
      <c r="D373" s="265">
        <v>783.99</v>
      </c>
      <c r="E373" s="265">
        <v>367.98</v>
      </c>
      <c r="F373" s="266">
        <v>366.40699999999998</v>
      </c>
      <c r="G373" s="56" t="s">
        <v>3111</v>
      </c>
    </row>
    <row r="374" spans="1:7" s="4" customFormat="1" ht="39">
      <c r="A374" s="267"/>
      <c r="B374" s="268" t="s">
        <v>230</v>
      </c>
      <c r="C374" s="264" t="s">
        <v>215</v>
      </c>
      <c r="D374" s="265">
        <v>1614.7260000000001</v>
      </c>
      <c r="E374" s="265">
        <v>3.1739999999999999</v>
      </c>
      <c r="F374" s="266">
        <v>3.173</v>
      </c>
      <c r="G374" s="56" t="s">
        <v>219</v>
      </c>
    </row>
    <row r="375" spans="1:7" s="4" customFormat="1" ht="15">
      <c r="A375" s="267"/>
      <c r="B375" s="268" t="s">
        <v>231</v>
      </c>
      <c r="C375" s="264" t="s">
        <v>215</v>
      </c>
      <c r="D375" s="265">
        <v>74.212999999999994</v>
      </c>
      <c r="E375" s="265">
        <v>74.212999999999994</v>
      </c>
      <c r="F375" s="265">
        <v>74.212000000000003</v>
      </c>
      <c r="G375" s="264" t="s">
        <v>1206</v>
      </c>
    </row>
    <row r="376" spans="1:7" s="4" customFormat="1" ht="15">
      <c r="A376" s="267"/>
      <c r="B376" s="268" t="s">
        <v>232</v>
      </c>
      <c r="C376" s="264" t="s">
        <v>215</v>
      </c>
      <c r="D376" s="265">
        <v>74.212999999999994</v>
      </c>
      <c r="E376" s="265">
        <v>74.212999999999994</v>
      </c>
      <c r="F376" s="266">
        <v>74.212000000000003</v>
      </c>
      <c r="G376" s="264" t="s">
        <v>1206</v>
      </c>
    </row>
    <row r="377" spans="1:7" s="4" customFormat="1" ht="15">
      <c r="A377" s="267"/>
      <c r="B377" s="268" t="s">
        <v>233</v>
      </c>
      <c r="C377" s="264" t="s">
        <v>215</v>
      </c>
      <c r="D377" s="265">
        <v>80.591999999999999</v>
      </c>
      <c r="E377" s="265"/>
      <c r="F377" s="266"/>
      <c r="G377" s="264"/>
    </row>
    <row r="378" spans="1:7" s="3" customFormat="1" ht="15">
      <c r="A378" s="267" t="s">
        <v>3112</v>
      </c>
      <c r="B378" s="268" t="s">
        <v>3113</v>
      </c>
      <c r="C378" s="264" t="s">
        <v>215</v>
      </c>
      <c r="D378" s="265">
        <v>639.87400000000002</v>
      </c>
      <c r="E378" s="265">
        <v>319.93700000000001</v>
      </c>
      <c r="F378" s="266">
        <v>319.93700000000001</v>
      </c>
      <c r="G378" s="264" t="s">
        <v>3114</v>
      </c>
    </row>
    <row r="379" spans="1:7" s="4" customFormat="1" ht="15">
      <c r="A379" s="267"/>
      <c r="B379" s="268" t="s">
        <v>234</v>
      </c>
      <c r="C379" s="264" t="s">
        <v>215</v>
      </c>
      <c r="D379" s="265">
        <v>927.36</v>
      </c>
      <c r="E379" s="265"/>
      <c r="F379" s="266"/>
      <c r="G379" s="264"/>
    </row>
    <row r="380" spans="1:7" s="4" customFormat="1" ht="26.25">
      <c r="A380" s="267"/>
      <c r="B380" s="268" t="s">
        <v>235</v>
      </c>
      <c r="C380" s="264" t="s">
        <v>215</v>
      </c>
      <c r="D380" s="265">
        <v>1558.9960000000001</v>
      </c>
      <c r="E380" s="265">
        <v>19.050999999999998</v>
      </c>
      <c r="F380" s="266">
        <v>19.050999999999998</v>
      </c>
      <c r="G380" s="264" t="s">
        <v>722</v>
      </c>
    </row>
    <row r="381" spans="1:7" s="4" customFormat="1" ht="26.25">
      <c r="A381" s="267"/>
      <c r="B381" s="268" t="s">
        <v>236</v>
      </c>
      <c r="C381" s="264" t="s">
        <v>215</v>
      </c>
      <c r="D381" s="265">
        <v>1527.38</v>
      </c>
      <c r="E381" s="265">
        <v>542.54100000000005</v>
      </c>
      <c r="F381" s="266">
        <v>542.54100000000005</v>
      </c>
      <c r="G381" s="264" t="s">
        <v>3115</v>
      </c>
    </row>
    <row r="382" spans="1:7" s="4" customFormat="1" ht="15">
      <c r="A382" s="267"/>
      <c r="B382" s="268" t="s">
        <v>237</v>
      </c>
      <c r="C382" s="264" t="s">
        <v>215</v>
      </c>
      <c r="D382" s="265">
        <v>79.331999999999994</v>
      </c>
      <c r="E382" s="265"/>
      <c r="F382" s="266"/>
      <c r="G382" s="264"/>
    </row>
    <row r="383" spans="1:7" s="4" customFormat="1" ht="15">
      <c r="A383" s="267" t="s">
        <v>727</v>
      </c>
      <c r="B383" s="268" t="s">
        <v>238</v>
      </c>
      <c r="C383" s="264" t="s">
        <v>215</v>
      </c>
      <c r="D383" s="265">
        <v>511.4</v>
      </c>
      <c r="E383" s="265">
        <v>47.790999999999997</v>
      </c>
      <c r="F383" s="266">
        <v>47.731999999999999</v>
      </c>
      <c r="G383" s="56" t="s">
        <v>716</v>
      </c>
    </row>
    <row r="384" spans="1:7" s="4" customFormat="1" ht="26.25">
      <c r="A384" s="267"/>
      <c r="B384" s="268" t="s">
        <v>239</v>
      </c>
      <c r="C384" s="264" t="s">
        <v>215</v>
      </c>
      <c r="D384" s="265">
        <v>93.475999999999999</v>
      </c>
      <c r="E384" s="265">
        <v>93.475999999999999</v>
      </c>
      <c r="F384" s="266">
        <v>61.420999999999999</v>
      </c>
      <c r="G384" s="264" t="s">
        <v>3110</v>
      </c>
    </row>
    <row r="385" spans="1:7" s="4" customFormat="1" ht="15">
      <c r="A385" s="267" t="s">
        <v>3116</v>
      </c>
      <c r="B385" s="268" t="s">
        <v>3117</v>
      </c>
      <c r="C385" s="264" t="s">
        <v>215</v>
      </c>
      <c r="D385" s="265">
        <v>600</v>
      </c>
      <c r="E385" s="265">
        <v>300</v>
      </c>
      <c r="F385" s="266">
        <v>300</v>
      </c>
      <c r="G385" s="264" t="s">
        <v>191</v>
      </c>
    </row>
    <row r="386" spans="1:7" s="4" customFormat="1" ht="15">
      <c r="A386" s="267"/>
      <c r="B386" s="268" t="s">
        <v>240</v>
      </c>
      <c r="C386" s="264" t="s">
        <v>215</v>
      </c>
      <c r="D386" s="265">
        <v>105.40900000000001</v>
      </c>
      <c r="E386" s="265"/>
      <c r="F386" s="266"/>
      <c r="G386" s="264"/>
    </row>
    <row r="387" spans="1:7" s="4" customFormat="1" ht="26.25">
      <c r="A387" s="267" t="s">
        <v>728</v>
      </c>
      <c r="B387" s="268" t="s">
        <v>241</v>
      </c>
      <c r="C387" s="264" t="s">
        <v>215</v>
      </c>
      <c r="D387" s="265">
        <v>1376.35</v>
      </c>
      <c r="E387" s="265">
        <v>584.45000000000005</v>
      </c>
      <c r="F387" s="266">
        <v>583.54</v>
      </c>
      <c r="G387" s="264" t="s">
        <v>3118</v>
      </c>
    </row>
    <row r="388" spans="1:7" s="4" customFormat="1" ht="39">
      <c r="A388" s="267" t="s">
        <v>729</v>
      </c>
      <c r="B388" s="268" t="s">
        <v>730</v>
      </c>
      <c r="C388" s="264" t="s">
        <v>215</v>
      </c>
      <c r="D388" s="265">
        <v>681.73199999999997</v>
      </c>
      <c r="E388" s="265">
        <v>597.94600000000003</v>
      </c>
      <c r="F388" s="266">
        <v>346.911</v>
      </c>
      <c r="G388" s="56" t="s">
        <v>3119</v>
      </c>
    </row>
    <row r="389" spans="1:7" s="4" customFormat="1" ht="26.25">
      <c r="A389" s="275" t="s">
        <v>731</v>
      </c>
      <c r="B389" s="276" t="s">
        <v>242</v>
      </c>
      <c r="C389" s="277" t="s">
        <v>215</v>
      </c>
      <c r="D389" s="278">
        <v>753.08199999999999</v>
      </c>
      <c r="E389" s="278">
        <v>103.595</v>
      </c>
      <c r="F389" s="279">
        <v>59.564</v>
      </c>
      <c r="G389" s="385" t="s">
        <v>716</v>
      </c>
    </row>
    <row r="390" spans="1:7" s="4" customFormat="1" ht="15">
      <c r="A390" s="280"/>
      <c r="B390" s="58" t="s">
        <v>732</v>
      </c>
      <c r="C390" s="281" t="s">
        <v>310</v>
      </c>
      <c r="D390" s="265">
        <v>1766</v>
      </c>
      <c r="E390" s="265">
        <v>845.56399999999996</v>
      </c>
      <c r="F390" s="282"/>
      <c r="G390" s="56"/>
    </row>
    <row r="391" spans="1:7" s="4" customFormat="1" ht="26.25">
      <c r="A391" s="280"/>
      <c r="B391" s="58" t="s">
        <v>733</v>
      </c>
      <c r="C391" s="281" t="s">
        <v>310</v>
      </c>
      <c r="D391" s="265">
        <v>1272</v>
      </c>
      <c r="E391" s="265"/>
      <c r="F391" s="282"/>
      <c r="G391" s="56"/>
    </row>
    <row r="392" spans="1:7" s="4" customFormat="1" ht="15">
      <c r="A392" s="280"/>
      <c r="B392" s="58" t="s">
        <v>3120</v>
      </c>
      <c r="C392" s="281" t="s">
        <v>310</v>
      </c>
      <c r="D392" s="265">
        <v>25</v>
      </c>
      <c r="E392" s="265">
        <v>25</v>
      </c>
      <c r="F392" s="282"/>
      <c r="G392" s="56"/>
    </row>
    <row r="393" spans="1:7" s="4" customFormat="1" ht="15">
      <c r="A393" s="280"/>
      <c r="B393" s="58" t="s">
        <v>734</v>
      </c>
      <c r="C393" s="281" t="s">
        <v>310</v>
      </c>
      <c r="D393" s="265">
        <v>500</v>
      </c>
      <c r="E393" s="265">
        <v>249.9</v>
      </c>
      <c r="F393" s="282">
        <v>249.9</v>
      </c>
      <c r="G393" s="56" t="s">
        <v>3121</v>
      </c>
    </row>
    <row r="394" spans="1:7" s="4" customFormat="1" ht="39">
      <c r="A394" s="262"/>
      <c r="B394" s="263" t="s">
        <v>243</v>
      </c>
      <c r="C394" s="283" t="s">
        <v>215</v>
      </c>
      <c r="D394" s="284">
        <v>20</v>
      </c>
      <c r="E394" s="284"/>
      <c r="F394" s="285"/>
      <c r="G394" s="283"/>
    </row>
    <row r="395" spans="1:7" s="4" customFormat="1" ht="39">
      <c r="A395" s="267"/>
      <c r="B395" s="268" t="s">
        <v>244</v>
      </c>
      <c r="C395" s="264" t="s">
        <v>215</v>
      </c>
      <c r="D395" s="265">
        <v>25</v>
      </c>
      <c r="E395" s="265">
        <v>25</v>
      </c>
      <c r="F395" s="266">
        <v>25</v>
      </c>
      <c r="G395" s="264" t="s">
        <v>1205</v>
      </c>
    </row>
    <row r="396" spans="1:7" s="4" customFormat="1" ht="26.25">
      <c r="A396" s="267"/>
      <c r="B396" s="268" t="s">
        <v>3122</v>
      </c>
      <c r="C396" s="264" t="s">
        <v>215</v>
      </c>
      <c r="D396" s="265">
        <v>20</v>
      </c>
      <c r="E396" s="265">
        <v>20</v>
      </c>
      <c r="F396" s="266">
        <v>20</v>
      </c>
      <c r="G396" s="264" t="s">
        <v>1205</v>
      </c>
    </row>
    <row r="397" spans="1:7" s="4" customFormat="1" ht="39">
      <c r="A397" s="267"/>
      <c r="B397" s="269" t="s">
        <v>245</v>
      </c>
      <c r="C397" s="264" t="s">
        <v>215</v>
      </c>
      <c r="D397" s="265">
        <v>1074.8499999999999</v>
      </c>
      <c r="E397" s="265">
        <v>471.9</v>
      </c>
      <c r="F397" s="266">
        <v>471.18400000000003</v>
      </c>
      <c r="G397" s="264" t="s">
        <v>3123</v>
      </c>
    </row>
    <row r="398" spans="1:7" s="4" customFormat="1" ht="38.25">
      <c r="A398" s="49" t="s">
        <v>194</v>
      </c>
      <c r="B398" s="50" t="s">
        <v>195</v>
      </c>
      <c r="C398" s="56" t="s">
        <v>196</v>
      </c>
      <c r="D398" s="51">
        <v>1400</v>
      </c>
      <c r="E398" s="51">
        <v>252</v>
      </c>
      <c r="F398" s="51">
        <v>161.84772000000001</v>
      </c>
      <c r="G398" s="56" t="s">
        <v>735</v>
      </c>
    </row>
    <row r="399" spans="1:7" s="4" customFormat="1" ht="76.5">
      <c r="A399" s="49" t="s">
        <v>197</v>
      </c>
      <c r="B399" s="50" t="s">
        <v>198</v>
      </c>
      <c r="C399" s="56" t="s">
        <v>199</v>
      </c>
      <c r="D399" s="51">
        <v>300</v>
      </c>
      <c r="E399" s="51">
        <v>300</v>
      </c>
      <c r="F399" s="51">
        <v>200</v>
      </c>
      <c r="G399" s="56" t="s">
        <v>189</v>
      </c>
    </row>
    <row r="400" spans="1:7" s="4" customFormat="1" ht="51.75">
      <c r="A400" s="267" t="s">
        <v>251</v>
      </c>
      <c r="B400" s="286" t="s">
        <v>252</v>
      </c>
      <c r="C400" s="264" t="s">
        <v>215</v>
      </c>
      <c r="D400" s="265">
        <v>4439.4070000000002</v>
      </c>
      <c r="E400" s="265">
        <v>2134</v>
      </c>
      <c r="F400" s="266">
        <v>2133.6410000000001</v>
      </c>
      <c r="G400" s="264" t="s">
        <v>3124</v>
      </c>
    </row>
    <row r="401" spans="1:7" s="4" customFormat="1" ht="15">
      <c r="A401" s="267" t="s">
        <v>3125</v>
      </c>
      <c r="B401" s="287" t="s">
        <v>3126</v>
      </c>
      <c r="C401" s="288" t="s">
        <v>3127</v>
      </c>
      <c r="D401" s="265">
        <v>500</v>
      </c>
      <c r="E401" s="265">
        <v>500</v>
      </c>
      <c r="F401" s="266"/>
      <c r="G401" s="264"/>
    </row>
    <row r="402" spans="1:7" s="4" customFormat="1" ht="51.75">
      <c r="A402" s="267" t="s">
        <v>246</v>
      </c>
      <c r="B402" s="270" t="s">
        <v>247</v>
      </c>
      <c r="C402" s="289" t="s">
        <v>202</v>
      </c>
      <c r="D402" s="265">
        <v>3658</v>
      </c>
      <c r="E402" s="265">
        <f>1030.477+40</f>
        <v>1070.4770000000001</v>
      </c>
      <c r="F402" s="266"/>
      <c r="G402" s="264"/>
    </row>
    <row r="403" spans="1:7" s="4" customFormat="1" ht="51.75">
      <c r="A403" s="267" t="s">
        <v>249</v>
      </c>
      <c r="B403" s="269" t="s">
        <v>250</v>
      </c>
      <c r="C403" s="290" t="s">
        <v>202</v>
      </c>
      <c r="D403" s="265">
        <v>4100</v>
      </c>
      <c r="E403" s="265">
        <v>50</v>
      </c>
      <c r="F403" s="266"/>
      <c r="G403" s="264"/>
    </row>
    <row r="404" spans="1:7" s="4" customFormat="1" ht="15">
      <c r="A404" s="267" t="s">
        <v>3125</v>
      </c>
      <c r="B404" s="276" t="s">
        <v>3128</v>
      </c>
      <c r="C404" s="291" t="s">
        <v>3129</v>
      </c>
      <c r="D404" s="265">
        <v>500</v>
      </c>
      <c r="E404" s="265">
        <v>500</v>
      </c>
      <c r="F404" s="266"/>
      <c r="G404" s="264"/>
    </row>
    <row r="405" spans="1:7" s="4" customFormat="1" ht="51.75">
      <c r="A405" s="267" t="s">
        <v>736</v>
      </c>
      <c r="B405" s="276" t="s">
        <v>737</v>
      </c>
      <c r="C405" s="291" t="s">
        <v>738</v>
      </c>
      <c r="D405" s="265">
        <v>1270.7828</v>
      </c>
      <c r="E405" s="265">
        <v>1270.7829999999999</v>
      </c>
      <c r="F405" s="266"/>
      <c r="G405" s="264"/>
    </row>
    <row r="406" spans="1:7" s="4" customFormat="1" ht="51.75">
      <c r="A406" s="267" t="s">
        <v>248</v>
      </c>
      <c r="B406" s="268" t="s">
        <v>739</v>
      </c>
      <c r="C406" s="292" t="s">
        <v>202</v>
      </c>
      <c r="D406" s="265">
        <v>800</v>
      </c>
      <c r="E406" s="265">
        <v>240</v>
      </c>
      <c r="F406" s="266">
        <v>239.947</v>
      </c>
      <c r="G406" s="264" t="s">
        <v>3130</v>
      </c>
    </row>
    <row r="407" spans="1:7" s="4" customFormat="1" ht="51">
      <c r="A407" s="293" t="s">
        <v>257</v>
      </c>
      <c r="B407" s="294" t="s">
        <v>258</v>
      </c>
      <c r="C407" s="295" t="s">
        <v>740</v>
      </c>
      <c r="D407" s="296">
        <v>288.15699999999998</v>
      </c>
      <c r="E407" s="297">
        <v>288.15699999999998</v>
      </c>
      <c r="F407" s="266">
        <v>287.77699999999999</v>
      </c>
      <c r="G407" s="264" t="s">
        <v>741</v>
      </c>
    </row>
    <row r="408" spans="1:7" s="4" customFormat="1" ht="51.75">
      <c r="A408" s="267" t="s">
        <v>253</v>
      </c>
      <c r="B408" s="270" t="s">
        <v>254</v>
      </c>
      <c r="C408" s="289" t="s">
        <v>742</v>
      </c>
      <c r="D408" s="265">
        <v>600</v>
      </c>
      <c r="E408" s="266">
        <v>179.31299999999999</v>
      </c>
      <c r="F408" s="266"/>
      <c r="G408" s="264"/>
    </row>
    <row r="409" spans="1:7" s="4" customFormat="1" ht="51.75">
      <c r="A409" s="267" t="s">
        <v>255</v>
      </c>
      <c r="B409" s="276" t="s">
        <v>256</v>
      </c>
      <c r="C409" s="291" t="s">
        <v>202</v>
      </c>
      <c r="D409" s="265"/>
      <c r="E409" s="266"/>
      <c r="F409" s="266"/>
      <c r="G409" s="264"/>
    </row>
    <row r="410" spans="1:7" s="4" customFormat="1" ht="51.75">
      <c r="A410" s="293" t="s">
        <v>259</v>
      </c>
      <c r="B410" s="58" t="s">
        <v>260</v>
      </c>
      <c r="C410" s="58" t="s">
        <v>58</v>
      </c>
      <c r="D410" s="265">
        <v>6867.5232800000003</v>
      </c>
      <c r="E410" s="297">
        <v>6867.5232800000003</v>
      </c>
      <c r="F410" s="266">
        <v>1388.7159999999999</v>
      </c>
      <c r="G410" s="264" t="s">
        <v>743</v>
      </c>
    </row>
    <row r="411" spans="1:7" s="4" customFormat="1" ht="51.75">
      <c r="A411" s="293" t="s">
        <v>261</v>
      </c>
      <c r="B411" s="58" t="s">
        <v>262</v>
      </c>
      <c r="C411" s="58" t="s">
        <v>58</v>
      </c>
      <c r="D411" s="265">
        <v>400</v>
      </c>
      <c r="E411" s="297">
        <v>400</v>
      </c>
      <c r="F411" s="266"/>
      <c r="G411" s="264"/>
    </row>
    <row r="412" spans="1:7" s="4" customFormat="1" ht="64.5">
      <c r="A412" s="267" t="s">
        <v>200</v>
      </c>
      <c r="B412" s="270" t="s">
        <v>201</v>
      </c>
      <c r="C412" s="298" t="s">
        <v>202</v>
      </c>
      <c r="D412" s="265">
        <v>3000</v>
      </c>
      <c r="E412" s="266"/>
      <c r="F412" s="266"/>
      <c r="G412" s="264"/>
    </row>
    <row r="413" spans="1:7" s="4" customFormat="1" ht="128.25">
      <c r="A413" s="267" t="s">
        <v>744</v>
      </c>
      <c r="B413" s="270" t="s">
        <v>745</v>
      </c>
      <c r="C413" s="298" t="s">
        <v>202</v>
      </c>
      <c r="D413" s="265">
        <v>3000</v>
      </c>
      <c r="E413" s="266"/>
      <c r="F413" s="266"/>
      <c r="G413" s="264"/>
    </row>
    <row r="414" spans="1:7" s="4" customFormat="1" ht="64.5">
      <c r="A414" s="267"/>
      <c r="B414" s="287" t="s">
        <v>203</v>
      </c>
      <c r="C414" s="299" t="s">
        <v>202</v>
      </c>
      <c r="D414" s="278">
        <v>500</v>
      </c>
      <c r="E414" s="278"/>
      <c r="F414" s="279"/>
      <c r="G414" s="277"/>
    </row>
    <row r="415" spans="1:7" s="4" customFormat="1" ht="102.75">
      <c r="A415" s="300"/>
      <c r="B415" s="330" t="s">
        <v>746</v>
      </c>
      <c r="C415" s="330" t="s">
        <v>58</v>
      </c>
      <c r="D415" s="278">
        <v>800</v>
      </c>
      <c r="E415" s="278">
        <v>310</v>
      </c>
      <c r="F415" s="301">
        <v>28.53</v>
      </c>
      <c r="G415" s="386" t="s">
        <v>1757</v>
      </c>
    </row>
    <row r="416" spans="1:7" s="4" customFormat="1" ht="64.5">
      <c r="A416" s="280"/>
      <c r="B416" s="58" t="s">
        <v>747</v>
      </c>
      <c r="C416" s="58" t="s">
        <v>202</v>
      </c>
      <c r="D416" s="265">
        <v>520</v>
      </c>
      <c r="E416" s="265">
        <v>312</v>
      </c>
      <c r="F416" s="282">
        <v>156</v>
      </c>
      <c r="G416" s="281" t="s">
        <v>3131</v>
      </c>
    </row>
    <row r="417" spans="1:1025">
      <c r="A417" s="302"/>
      <c r="B417" s="303" t="s">
        <v>1</v>
      </c>
      <c r="C417" s="304" t="s">
        <v>6</v>
      </c>
      <c r="D417" s="305">
        <f>SUM(D346:D416)</f>
        <v>61244.91908</v>
      </c>
      <c r="E417" s="305">
        <f t="shared" ref="E417:F417" si="6">SUM(E346:E416)</f>
        <v>23278.007279999998</v>
      </c>
      <c r="F417" s="305">
        <f t="shared" si="6"/>
        <v>11262.91152</v>
      </c>
      <c r="G417" s="387" t="s">
        <v>6</v>
      </c>
    </row>
    <row r="418" spans="1:1025" s="4" customFormat="1">
      <c r="A418" s="652" t="s">
        <v>374</v>
      </c>
      <c r="B418" s="652"/>
      <c r="C418" s="652"/>
      <c r="D418" s="652"/>
      <c r="E418" s="652"/>
      <c r="F418" s="652"/>
      <c r="G418" s="652"/>
    </row>
    <row r="419" spans="1:1025" s="4" customFormat="1">
      <c r="A419" s="333" t="s">
        <v>187</v>
      </c>
      <c r="B419" s="333" t="s">
        <v>187</v>
      </c>
      <c r="C419" s="333" t="s">
        <v>187</v>
      </c>
      <c r="D419" s="199" t="s">
        <v>187</v>
      </c>
      <c r="E419" s="199" t="s">
        <v>187</v>
      </c>
      <c r="F419" s="199" t="s">
        <v>187</v>
      </c>
      <c r="G419" s="333" t="s">
        <v>187</v>
      </c>
    </row>
    <row r="420" spans="1:1025" s="4" customFormat="1">
      <c r="A420" s="200"/>
      <c r="B420" s="169" t="s">
        <v>1</v>
      </c>
      <c r="C420" s="170" t="s">
        <v>6</v>
      </c>
      <c r="D420" s="171">
        <v>0</v>
      </c>
      <c r="E420" s="171">
        <v>0</v>
      </c>
      <c r="F420" s="171">
        <v>0</v>
      </c>
      <c r="G420" s="170" t="s">
        <v>6</v>
      </c>
    </row>
    <row r="421" spans="1:1025" s="4" customFormat="1">
      <c r="A421" s="652" t="s">
        <v>24</v>
      </c>
      <c r="B421" s="652"/>
      <c r="C421" s="652"/>
      <c r="D421" s="652"/>
      <c r="E421" s="652"/>
      <c r="F421" s="652"/>
      <c r="G421" s="652"/>
    </row>
    <row r="422" spans="1:1025" s="4" customFormat="1">
      <c r="A422" s="333" t="s">
        <v>187</v>
      </c>
      <c r="B422" s="333" t="s">
        <v>187</v>
      </c>
      <c r="C422" s="333" t="s">
        <v>187</v>
      </c>
      <c r="D422" s="199" t="s">
        <v>187</v>
      </c>
      <c r="E422" s="199" t="s">
        <v>187</v>
      </c>
      <c r="F422" s="199" t="s">
        <v>187</v>
      </c>
      <c r="G422" s="333" t="s">
        <v>187</v>
      </c>
    </row>
    <row r="423" spans="1:1025" s="4" customFormat="1">
      <c r="A423" s="200"/>
      <c r="B423" s="169" t="s">
        <v>1</v>
      </c>
      <c r="C423" s="170" t="s">
        <v>6</v>
      </c>
      <c r="D423" s="171">
        <v>0</v>
      </c>
      <c r="E423" s="171">
        <v>0</v>
      </c>
      <c r="F423" s="171">
        <v>0</v>
      </c>
      <c r="G423" s="170" t="s">
        <v>6</v>
      </c>
    </row>
    <row r="424" spans="1:1025" s="4" customFormat="1">
      <c r="A424" s="652" t="s">
        <v>25</v>
      </c>
      <c r="B424" s="652"/>
      <c r="C424" s="652"/>
      <c r="D424" s="652"/>
      <c r="E424" s="652"/>
      <c r="F424" s="652"/>
      <c r="G424" s="652"/>
    </row>
    <row r="425" spans="1:1025" customFormat="1" ht="39.75" customHeight="1">
      <c r="A425" s="388" t="s">
        <v>268</v>
      </c>
      <c r="B425" s="389" t="s">
        <v>269</v>
      </c>
      <c r="C425" s="281" t="s">
        <v>58</v>
      </c>
      <c r="D425" s="282">
        <v>540</v>
      </c>
      <c r="E425" s="282">
        <v>158.15700000000001</v>
      </c>
      <c r="F425" s="282">
        <v>158.08699999999999</v>
      </c>
      <c r="G425" s="68" t="s">
        <v>270</v>
      </c>
      <c r="H425" s="342"/>
      <c r="I425" s="342"/>
      <c r="J425" s="342"/>
      <c r="K425" s="342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  <c r="DJ425" s="109"/>
      <c r="DK425" s="109"/>
      <c r="DL425" s="109"/>
      <c r="DM425" s="109"/>
      <c r="DN425" s="109"/>
      <c r="DO425" s="109"/>
      <c r="DP425" s="109"/>
      <c r="DQ425" s="109"/>
      <c r="DR425" s="109"/>
      <c r="DS425" s="109"/>
      <c r="DT425" s="109"/>
      <c r="DU425" s="109"/>
      <c r="DV425" s="109"/>
      <c r="DW425" s="109"/>
      <c r="DX425" s="109"/>
      <c r="DY425" s="109"/>
      <c r="DZ425" s="109"/>
      <c r="EA425" s="109"/>
      <c r="EB425" s="109"/>
      <c r="EC425" s="109"/>
      <c r="ED425" s="109"/>
      <c r="EE425" s="109"/>
      <c r="EF425" s="109"/>
      <c r="EG425" s="109"/>
      <c r="EH425" s="109"/>
      <c r="EI425" s="109"/>
      <c r="EJ425" s="109"/>
      <c r="EK425" s="109"/>
      <c r="EL425" s="109"/>
      <c r="EM425" s="109"/>
      <c r="EN425" s="109"/>
      <c r="EO425" s="109"/>
      <c r="EP425" s="109"/>
      <c r="EQ425" s="109"/>
      <c r="ER425" s="109"/>
      <c r="ES425" s="109"/>
      <c r="ET425" s="109"/>
      <c r="EU425" s="109"/>
      <c r="EV425" s="109"/>
      <c r="EW425" s="109"/>
      <c r="EX425" s="109"/>
      <c r="EY425" s="109"/>
      <c r="EZ425" s="109"/>
      <c r="FA425" s="109"/>
      <c r="FB425" s="109"/>
      <c r="FC425" s="109"/>
      <c r="FD425" s="109"/>
      <c r="FE425" s="109"/>
      <c r="FF425" s="109"/>
      <c r="FG425" s="109"/>
      <c r="FH425" s="109"/>
      <c r="FI425" s="109"/>
      <c r="FJ425" s="109"/>
      <c r="FK425" s="109"/>
      <c r="FL425" s="109"/>
      <c r="FM425" s="109"/>
      <c r="FN425" s="109"/>
      <c r="FO425" s="109"/>
      <c r="FP425" s="109"/>
      <c r="FQ425" s="109"/>
      <c r="FR425" s="109"/>
      <c r="FS425" s="109"/>
      <c r="FT425" s="109"/>
      <c r="FU425" s="109"/>
      <c r="FV425" s="109"/>
      <c r="FW425" s="109"/>
      <c r="FX425" s="109"/>
      <c r="FY425" s="109"/>
      <c r="FZ425" s="109"/>
      <c r="GA425" s="109"/>
      <c r="GB425" s="109"/>
      <c r="GC425" s="109"/>
      <c r="GD425" s="109"/>
      <c r="GE425" s="109"/>
      <c r="GF425" s="109"/>
      <c r="GG425" s="109"/>
      <c r="GH425" s="109"/>
      <c r="GI425" s="109"/>
      <c r="GJ425" s="109"/>
      <c r="GK425" s="109"/>
      <c r="GL425" s="109"/>
      <c r="GM425" s="109"/>
      <c r="GN425" s="109"/>
      <c r="GO425" s="109"/>
      <c r="GP425" s="109"/>
      <c r="GQ425" s="109"/>
      <c r="GR425" s="109"/>
      <c r="GS425" s="109"/>
      <c r="GT425" s="109"/>
      <c r="GU425" s="109"/>
      <c r="GV425" s="109"/>
      <c r="GW425" s="109"/>
      <c r="GX425" s="109"/>
      <c r="GY425" s="109"/>
      <c r="GZ425" s="109"/>
      <c r="HA425" s="109"/>
      <c r="HB425" s="109"/>
      <c r="HC425" s="109"/>
      <c r="HD425" s="109"/>
      <c r="HE425" s="109"/>
      <c r="HF425" s="109"/>
      <c r="HG425" s="109"/>
      <c r="HH425" s="109"/>
      <c r="HI425" s="109"/>
      <c r="HJ425" s="109"/>
      <c r="HK425" s="109"/>
      <c r="HL425" s="109"/>
      <c r="HM425" s="109"/>
      <c r="HN425" s="109"/>
      <c r="HO425" s="109"/>
      <c r="HP425" s="109"/>
      <c r="HQ425" s="109"/>
      <c r="HR425" s="109"/>
      <c r="HS425" s="109"/>
      <c r="HT425" s="109"/>
      <c r="HU425" s="109"/>
      <c r="HV425" s="109"/>
      <c r="HW425" s="109"/>
      <c r="HX425" s="109"/>
      <c r="HY425" s="109"/>
      <c r="HZ425" s="109"/>
      <c r="IA425" s="109"/>
      <c r="IB425" s="109"/>
      <c r="IC425" s="109"/>
      <c r="ID425" s="109"/>
      <c r="IE425" s="109"/>
      <c r="IF425" s="109"/>
      <c r="IG425" s="109"/>
      <c r="IH425" s="109"/>
      <c r="II425" s="109"/>
      <c r="IJ425" s="109"/>
      <c r="IK425" s="109"/>
      <c r="IL425" s="109"/>
      <c r="IM425" s="109"/>
      <c r="IN425" s="109"/>
      <c r="IO425" s="109"/>
      <c r="IP425" s="109"/>
      <c r="IQ425" s="109"/>
      <c r="IR425" s="109"/>
      <c r="IS425" s="109"/>
      <c r="IT425" s="109"/>
      <c r="IU425" s="109"/>
      <c r="IV425" s="109"/>
      <c r="IW425" s="109"/>
      <c r="IX425" s="109"/>
      <c r="IY425" s="109"/>
      <c r="IZ425" s="109"/>
      <c r="JA425" s="109"/>
      <c r="JB425" s="109"/>
      <c r="JC425" s="109"/>
      <c r="JD425" s="109"/>
      <c r="JE425" s="109"/>
      <c r="JF425" s="109"/>
      <c r="JG425" s="109"/>
      <c r="JH425" s="109"/>
      <c r="JI425" s="109"/>
      <c r="JJ425" s="109"/>
      <c r="JK425" s="109"/>
      <c r="JL425" s="109"/>
      <c r="JM425" s="109"/>
      <c r="JN425" s="109"/>
      <c r="JO425" s="109"/>
      <c r="JP425" s="109"/>
      <c r="JQ425" s="109"/>
      <c r="JR425" s="109"/>
      <c r="JS425" s="109"/>
      <c r="JT425" s="109"/>
      <c r="JU425" s="109"/>
      <c r="JV425" s="109"/>
      <c r="JW425" s="109"/>
      <c r="JX425" s="109"/>
      <c r="JY425" s="109"/>
      <c r="JZ425" s="109"/>
      <c r="KA425" s="109"/>
      <c r="KB425" s="109"/>
      <c r="KC425" s="109"/>
      <c r="KD425" s="109"/>
      <c r="KE425" s="109"/>
      <c r="KF425" s="109"/>
      <c r="KG425" s="109"/>
      <c r="KH425" s="109"/>
      <c r="KI425" s="109"/>
      <c r="KJ425" s="109"/>
      <c r="KK425" s="109"/>
      <c r="KL425" s="109"/>
      <c r="KM425" s="109"/>
      <c r="KN425" s="109"/>
      <c r="KO425" s="109"/>
      <c r="KP425" s="109"/>
      <c r="KQ425" s="109"/>
      <c r="KR425" s="109"/>
      <c r="KS425" s="109"/>
      <c r="KT425" s="109"/>
      <c r="KU425" s="109"/>
      <c r="KV425" s="109"/>
      <c r="KW425" s="109"/>
      <c r="KX425" s="109"/>
      <c r="KY425" s="109"/>
      <c r="KZ425" s="109"/>
      <c r="LA425" s="109"/>
      <c r="LB425" s="109"/>
      <c r="LC425" s="109"/>
      <c r="LD425" s="109"/>
      <c r="LE425" s="109"/>
      <c r="LF425" s="109"/>
      <c r="LG425" s="109"/>
      <c r="LH425" s="109"/>
      <c r="LI425" s="109"/>
      <c r="LJ425" s="109"/>
      <c r="LK425" s="109"/>
      <c r="LL425" s="109"/>
      <c r="LM425" s="109"/>
      <c r="LN425" s="109"/>
      <c r="LO425" s="109"/>
      <c r="LP425" s="109"/>
      <c r="LQ425" s="109"/>
      <c r="LR425" s="109"/>
      <c r="LS425" s="109"/>
      <c r="LT425" s="109"/>
      <c r="LU425" s="109"/>
      <c r="LV425" s="109"/>
      <c r="LW425" s="109"/>
      <c r="LX425" s="109"/>
      <c r="LY425" s="109"/>
      <c r="LZ425" s="109"/>
      <c r="MA425" s="109"/>
      <c r="MB425" s="109"/>
      <c r="MC425" s="109"/>
      <c r="MD425" s="109"/>
      <c r="ME425" s="109"/>
      <c r="MF425" s="109"/>
      <c r="MG425" s="109"/>
      <c r="MH425" s="109"/>
      <c r="MI425" s="109"/>
      <c r="MJ425" s="109"/>
      <c r="MK425" s="109"/>
      <c r="ML425" s="109"/>
      <c r="MM425" s="109"/>
      <c r="MN425" s="109"/>
      <c r="MO425" s="109"/>
      <c r="MP425" s="109"/>
      <c r="MQ425" s="109"/>
      <c r="MR425" s="109"/>
      <c r="MS425" s="109"/>
      <c r="MT425" s="109"/>
      <c r="MU425" s="109"/>
      <c r="MV425" s="109"/>
      <c r="MW425" s="109"/>
      <c r="MX425" s="109"/>
      <c r="MY425" s="109"/>
      <c r="MZ425" s="109"/>
      <c r="NA425" s="109"/>
      <c r="NB425" s="109"/>
      <c r="NC425" s="109"/>
      <c r="ND425" s="109"/>
      <c r="NE425" s="109"/>
      <c r="NF425" s="109"/>
      <c r="NG425" s="109"/>
      <c r="NH425" s="109"/>
      <c r="NI425" s="109"/>
      <c r="NJ425" s="109"/>
      <c r="NK425" s="109"/>
      <c r="NL425" s="109"/>
      <c r="NM425" s="109"/>
      <c r="NN425" s="109"/>
      <c r="NO425" s="109"/>
      <c r="NP425" s="109"/>
      <c r="NQ425" s="109"/>
      <c r="NR425" s="109"/>
      <c r="NS425" s="109"/>
      <c r="NT425" s="109"/>
      <c r="NU425" s="109"/>
      <c r="NV425" s="109"/>
      <c r="NW425" s="109"/>
      <c r="NX425" s="109"/>
      <c r="NY425" s="109"/>
      <c r="NZ425" s="109"/>
      <c r="OA425" s="109"/>
      <c r="OB425" s="109"/>
      <c r="OC425" s="109"/>
      <c r="OD425" s="109"/>
      <c r="OE425" s="109"/>
      <c r="OF425" s="109"/>
      <c r="OG425" s="109"/>
      <c r="OH425" s="109"/>
      <c r="OI425" s="109"/>
      <c r="OJ425" s="109"/>
      <c r="OK425" s="109"/>
      <c r="OL425" s="109"/>
      <c r="OM425" s="109"/>
      <c r="ON425" s="109"/>
      <c r="OO425" s="109"/>
      <c r="OP425" s="109"/>
      <c r="OQ425" s="109"/>
      <c r="OR425" s="109"/>
      <c r="OS425" s="109"/>
      <c r="OT425" s="109"/>
      <c r="OU425" s="109"/>
      <c r="OV425" s="109"/>
      <c r="OW425" s="109"/>
      <c r="OX425" s="109"/>
      <c r="OY425" s="109"/>
      <c r="OZ425" s="109"/>
      <c r="PA425" s="109"/>
      <c r="PB425" s="109"/>
      <c r="PC425" s="109"/>
      <c r="PD425" s="109"/>
      <c r="PE425" s="109"/>
      <c r="PF425" s="109"/>
      <c r="PG425" s="109"/>
      <c r="PH425" s="109"/>
      <c r="PI425" s="109"/>
      <c r="PJ425" s="109"/>
      <c r="PK425" s="109"/>
      <c r="PL425" s="109"/>
      <c r="PM425" s="109"/>
      <c r="PN425" s="109"/>
      <c r="PO425" s="109"/>
      <c r="PP425" s="109"/>
      <c r="PQ425" s="109"/>
      <c r="PR425" s="109"/>
      <c r="PS425" s="109"/>
      <c r="PT425" s="109"/>
      <c r="PU425" s="109"/>
      <c r="PV425" s="109"/>
      <c r="PW425" s="109"/>
      <c r="PX425" s="109"/>
      <c r="PY425" s="109"/>
      <c r="PZ425" s="109"/>
      <c r="QA425" s="109"/>
      <c r="QB425" s="109"/>
      <c r="QC425" s="109"/>
      <c r="QD425" s="109"/>
      <c r="QE425" s="109"/>
      <c r="QF425" s="109"/>
      <c r="QG425" s="109"/>
      <c r="QH425" s="109"/>
      <c r="QI425" s="109"/>
      <c r="QJ425" s="109"/>
      <c r="QK425" s="109"/>
      <c r="QL425" s="109"/>
      <c r="QM425" s="109"/>
      <c r="QN425" s="109"/>
      <c r="QO425" s="109"/>
      <c r="QP425" s="109"/>
      <c r="QQ425" s="109"/>
      <c r="QR425" s="109"/>
      <c r="QS425" s="109"/>
      <c r="QT425" s="109"/>
      <c r="QU425" s="109"/>
      <c r="QV425" s="109"/>
      <c r="QW425" s="109"/>
      <c r="QX425" s="109"/>
      <c r="QY425" s="109"/>
      <c r="QZ425" s="109"/>
      <c r="RA425" s="109"/>
      <c r="RB425" s="109"/>
      <c r="RC425" s="109"/>
      <c r="RD425" s="109"/>
      <c r="RE425" s="109"/>
      <c r="RF425" s="109"/>
      <c r="RG425" s="109"/>
      <c r="RH425" s="109"/>
      <c r="RI425" s="109"/>
      <c r="RJ425" s="109"/>
      <c r="RK425" s="109"/>
      <c r="RL425" s="109"/>
      <c r="RM425" s="109"/>
      <c r="RN425" s="109"/>
      <c r="RO425" s="109"/>
      <c r="RP425" s="109"/>
      <c r="RQ425" s="109"/>
      <c r="RR425" s="109"/>
      <c r="RS425" s="109"/>
      <c r="RT425" s="109"/>
      <c r="RU425" s="109"/>
      <c r="RV425" s="109"/>
      <c r="RW425" s="109"/>
      <c r="RX425" s="109"/>
      <c r="RY425" s="109"/>
      <c r="RZ425" s="109"/>
      <c r="SA425" s="109"/>
      <c r="SB425" s="109"/>
      <c r="SC425" s="109"/>
      <c r="SD425" s="109"/>
      <c r="SE425" s="109"/>
      <c r="SF425" s="109"/>
      <c r="SG425" s="109"/>
      <c r="SH425" s="109"/>
      <c r="SI425" s="109"/>
      <c r="SJ425" s="109"/>
      <c r="SK425" s="109"/>
      <c r="SL425" s="109"/>
      <c r="SM425" s="109"/>
      <c r="SN425" s="109"/>
      <c r="SO425" s="109"/>
      <c r="SP425" s="109"/>
      <c r="SQ425" s="109"/>
      <c r="SR425" s="109"/>
      <c r="SS425" s="109"/>
      <c r="ST425" s="109"/>
      <c r="SU425" s="109"/>
      <c r="SV425" s="109"/>
      <c r="SW425" s="109"/>
      <c r="SX425" s="109"/>
      <c r="SY425" s="109"/>
      <c r="SZ425" s="109"/>
      <c r="TA425" s="109"/>
      <c r="TB425" s="109"/>
      <c r="TC425" s="109"/>
      <c r="TD425" s="109"/>
      <c r="TE425" s="109"/>
      <c r="TF425" s="109"/>
      <c r="TG425" s="109"/>
      <c r="TH425" s="109"/>
      <c r="TI425" s="109"/>
      <c r="TJ425" s="109"/>
      <c r="TK425" s="109"/>
      <c r="TL425" s="109"/>
      <c r="TM425" s="109"/>
      <c r="TN425" s="109"/>
      <c r="TO425" s="109"/>
      <c r="TP425" s="109"/>
      <c r="TQ425" s="109"/>
      <c r="TR425" s="109"/>
      <c r="TS425" s="109"/>
      <c r="TT425" s="109"/>
      <c r="TU425" s="109"/>
      <c r="TV425" s="109"/>
      <c r="TW425" s="109"/>
      <c r="TX425" s="109"/>
      <c r="TY425" s="109"/>
      <c r="TZ425" s="109"/>
      <c r="UA425" s="109"/>
      <c r="UB425" s="109"/>
      <c r="UC425" s="109"/>
      <c r="UD425" s="109"/>
      <c r="UE425" s="109"/>
      <c r="UF425" s="109"/>
      <c r="UG425" s="109"/>
      <c r="UH425" s="109"/>
      <c r="UI425" s="109"/>
      <c r="UJ425" s="109"/>
      <c r="UK425" s="109"/>
      <c r="UL425" s="109"/>
      <c r="UM425" s="109"/>
      <c r="UN425" s="109"/>
      <c r="UO425" s="109"/>
      <c r="UP425" s="109"/>
      <c r="UQ425" s="109"/>
      <c r="UR425" s="109"/>
      <c r="US425" s="109"/>
      <c r="UT425" s="109"/>
      <c r="UU425" s="109"/>
      <c r="UV425" s="109"/>
      <c r="UW425" s="109"/>
      <c r="UX425" s="109"/>
      <c r="UY425" s="109"/>
      <c r="UZ425" s="109"/>
      <c r="VA425" s="109"/>
      <c r="VB425" s="109"/>
      <c r="VC425" s="109"/>
      <c r="VD425" s="109"/>
      <c r="VE425" s="109"/>
      <c r="VF425" s="109"/>
      <c r="VG425" s="109"/>
      <c r="VH425" s="109"/>
      <c r="VI425" s="109"/>
      <c r="VJ425" s="109"/>
      <c r="VK425" s="109"/>
      <c r="VL425" s="109"/>
      <c r="VM425" s="109"/>
      <c r="VN425" s="109"/>
      <c r="VO425" s="109"/>
      <c r="VP425" s="109"/>
      <c r="VQ425" s="109"/>
      <c r="VR425" s="109"/>
      <c r="VS425" s="109"/>
      <c r="VT425" s="109"/>
      <c r="VU425" s="109"/>
      <c r="VV425" s="109"/>
      <c r="VW425" s="109"/>
      <c r="VX425" s="109"/>
      <c r="VY425" s="109"/>
      <c r="VZ425" s="109"/>
      <c r="WA425" s="109"/>
      <c r="WB425" s="109"/>
      <c r="WC425" s="109"/>
      <c r="WD425" s="109"/>
      <c r="WE425" s="109"/>
      <c r="WF425" s="109"/>
      <c r="WG425" s="109"/>
      <c r="WH425" s="109"/>
      <c r="WI425" s="109"/>
      <c r="WJ425" s="109"/>
      <c r="WK425" s="109"/>
      <c r="WL425" s="109"/>
      <c r="WM425" s="109"/>
      <c r="WN425" s="109"/>
      <c r="WO425" s="109"/>
      <c r="WP425" s="109"/>
      <c r="WQ425" s="109"/>
      <c r="WR425" s="109"/>
      <c r="WS425" s="109"/>
      <c r="WT425" s="109"/>
      <c r="WU425" s="109"/>
      <c r="WV425" s="109"/>
      <c r="WW425" s="109"/>
      <c r="WX425" s="109"/>
      <c r="WY425" s="109"/>
      <c r="WZ425" s="109"/>
      <c r="XA425" s="109"/>
      <c r="XB425" s="109"/>
      <c r="XC425" s="109"/>
      <c r="XD425" s="109"/>
      <c r="XE425" s="109"/>
      <c r="XF425" s="109"/>
      <c r="XG425" s="109"/>
      <c r="XH425" s="109"/>
      <c r="XI425" s="109"/>
      <c r="XJ425" s="109"/>
      <c r="XK425" s="109"/>
      <c r="XL425" s="109"/>
      <c r="XM425" s="109"/>
      <c r="XN425" s="109"/>
      <c r="XO425" s="109"/>
      <c r="XP425" s="109"/>
      <c r="XQ425" s="109"/>
      <c r="XR425" s="109"/>
      <c r="XS425" s="109"/>
      <c r="XT425" s="109"/>
      <c r="XU425" s="109"/>
      <c r="XV425" s="109"/>
      <c r="XW425" s="109"/>
      <c r="XX425" s="109"/>
      <c r="XY425" s="109"/>
      <c r="XZ425" s="109"/>
      <c r="YA425" s="109"/>
      <c r="YB425" s="109"/>
      <c r="YC425" s="109"/>
      <c r="YD425" s="109"/>
      <c r="YE425" s="109"/>
      <c r="YF425" s="109"/>
      <c r="YG425" s="109"/>
      <c r="YH425" s="109"/>
      <c r="YI425" s="109"/>
      <c r="YJ425" s="109"/>
      <c r="YK425" s="109"/>
      <c r="YL425" s="109"/>
      <c r="YM425" s="109"/>
      <c r="YN425" s="109"/>
      <c r="YO425" s="109"/>
      <c r="YP425" s="109"/>
      <c r="YQ425" s="109"/>
      <c r="YR425" s="109"/>
      <c r="YS425" s="109"/>
      <c r="YT425" s="109"/>
      <c r="YU425" s="109"/>
      <c r="YV425" s="109"/>
      <c r="YW425" s="109"/>
      <c r="YX425" s="109"/>
      <c r="YY425" s="109"/>
      <c r="YZ425" s="109"/>
      <c r="ZA425" s="109"/>
      <c r="ZB425" s="109"/>
      <c r="ZC425" s="109"/>
      <c r="ZD425" s="109"/>
      <c r="ZE425" s="109"/>
      <c r="ZF425" s="109"/>
      <c r="ZG425" s="109"/>
      <c r="ZH425" s="109"/>
      <c r="ZI425" s="109"/>
      <c r="ZJ425" s="109"/>
      <c r="ZK425" s="109"/>
      <c r="ZL425" s="109"/>
      <c r="ZM425" s="109"/>
      <c r="ZN425" s="109"/>
      <c r="ZO425" s="109"/>
      <c r="ZP425" s="109"/>
      <c r="ZQ425" s="109"/>
      <c r="ZR425" s="109"/>
      <c r="ZS425" s="109"/>
      <c r="ZT425" s="109"/>
      <c r="ZU425" s="109"/>
      <c r="ZV425" s="109"/>
      <c r="ZW425" s="109"/>
      <c r="ZX425" s="109"/>
      <c r="ZY425" s="109"/>
      <c r="ZZ425" s="109"/>
      <c r="AAA425" s="109"/>
      <c r="AAB425" s="109"/>
      <c r="AAC425" s="109"/>
      <c r="AAD425" s="109"/>
      <c r="AAE425" s="109"/>
      <c r="AAF425" s="109"/>
      <c r="AAG425" s="109"/>
      <c r="AAH425" s="109"/>
      <c r="AAI425" s="109"/>
      <c r="AAJ425" s="109"/>
      <c r="AAK425" s="109"/>
      <c r="AAL425" s="109"/>
      <c r="AAM425" s="109"/>
      <c r="AAN425" s="109"/>
      <c r="AAO425" s="109"/>
      <c r="AAP425" s="109"/>
      <c r="AAQ425" s="109"/>
      <c r="AAR425" s="109"/>
      <c r="AAS425" s="109"/>
      <c r="AAT425" s="109"/>
      <c r="AAU425" s="109"/>
      <c r="AAV425" s="109"/>
      <c r="AAW425" s="109"/>
      <c r="AAX425" s="109"/>
      <c r="AAY425" s="109"/>
      <c r="AAZ425" s="109"/>
      <c r="ABA425" s="109"/>
      <c r="ABB425" s="109"/>
      <c r="ABC425" s="109"/>
      <c r="ABD425" s="109"/>
      <c r="ABE425" s="109"/>
      <c r="ABF425" s="109"/>
      <c r="ABG425" s="109"/>
      <c r="ABH425" s="109"/>
      <c r="ABI425" s="109"/>
      <c r="ABJ425" s="109"/>
      <c r="ABK425" s="109"/>
      <c r="ABL425" s="109"/>
      <c r="ABM425" s="109"/>
      <c r="ABN425" s="109"/>
      <c r="ABO425" s="109"/>
      <c r="ABP425" s="109"/>
      <c r="ABQ425" s="109"/>
      <c r="ABR425" s="109"/>
      <c r="ABS425" s="109"/>
      <c r="ABT425" s="109"/>
      <c r="ABU425" s="109"/>
      <c r="ABV425" s="109"/>
      <c r="ABW425" s="109"/>
      <c r="ABX425" s="109"/>
      <c r="ABY425" s="109"/>
      <c r="ABZ425" s="109"/>
      <c r="ACA425" s="109"/>
      <c r="ACB425" s="109"/>
      <c r="ACC425" s="109"/>
      <c r="ACD425" s="109"/>
      <c r="ACE425" s="109"/>
      <c r="ACF425" s="109"/>
      <c r="ACG425" s="109"/>
      <c r="ACH425" s="109"/>
      <c r="ACI425" s="109"/>
      <c r="ACJ425" s="109"/>
      <c r="ACK425" s="109"/>
      <c r="ACL425" s="109"/>
      <c r="ACM425" s="109"/>
      <c r="ACN425" s="109"/>
      <c r="ACO425" s="109"/>
      <c r="ACP425" s="109"/>
      <c r="ACQ425" s="109"/>
      <c r="ACR425" s="109"/>
      <c r="ACS425" s="109"/>
      <c r="ACT425" s="109"/>
      <c r="ACU425" s="109"/>
      <c r="ACV425" s="109"/>
      <c r="ACW425" s="109"/>
      <c r="ACX425" s="109"/>
      <c r="ACY425" s="109"/>
      <c r="ACZ425" s="109"/>
      <c r="ADA425" s="109"/>
      <c r="ADB425" s="109"/>
      <c r="ADC425" s="109"/>
      <c r="ADD425" s="109"/>
      <c r="ADE425" s="109"/>
      <c r="ADF425" s="109"/>
      <c r="ADG425" s="109"/>
      <c r="ADH425" s="109"/>
      <c r="ADI425" s="109"/>
      <c r="ADJ425" s="109"/>
      <c r="ADK425" s="109"/>
      <c r="ADL425" s="109"/>
      <c r="ADM425" s="109"/>
      <c r="ADN425" s="109"/>
      <c r="ADO425" s="109"/>
      <c r="ADP425" s="109"/>
      <c r="ADQ425" s="109"/>
      <c r="ADR425" s="109"/>
      <c r="ADS425" s="109"/>
      <c r="ADT425" s="109"/>
      <c r="ADU425" s="109"/>
      <c r="ADV425" s="109"/>
      <c r="ADW425" s="109"/>
      <c r="ADX425" s="109"/>
      <c r="ADY425" s="109"/>
      <c r="ADZ425" s="109"/>
      <c r="AEA425" s="109"/>
      <c r="AEB425" s="109"/>
      <c r="AEC425" s="109"/>
      <c r="AED425" s="109"/>
      <c r="AEE425" s="109"/>
      <c r="AEF425" s="109"/>
      <c r="AEG425" s="109"/>
      <c r="AEH425" s="109"/>
      <c r="AEI425" s="109"/>
      <c r="AEJ425" s="109"/>
      <c r="AEK425" s="109"/>
      <c r="AEL425" s="109"/>
      <c r="AEM425" s="109"/>
      <c r="AEN425" s="109"/>
      <c r="AEO425" s="109"/>
      <c r="AEP425" s="109"/>
      <c r="AEQ425" s="109"/>
      <c r="AER425" s="109"/>
      <c r="AES425" s="109"/>
      <c r="AET425" s="109"/>
      <c r="AEU425" s="109"/>
      <c r="AEV425" s="109"/>
      <c r="AEW425" s="109"/>
      <c r="AEX425" s="109"/>
      <c r="AEY425" s="109"/>
      <c r="AEZ425" s="109"/>
      <c r="AFA425" s="109"/>
      <c r="AFB425" s="109"/>
      <c r="AFC425" s="109"/>
      <c r="AFD425" s="109"/>
      <c r="AFE425" s="109"/>
      <c r="AFF425" s="109"/>
      <c r="AFG425" s="109"/>
      <c r="AFH425" s="109"/>
      <c r="AFI425" s="109"/>
      <c r="AFJ425" s="109"/>
      <c r="AFK425" s="109"/>
      <c r="AFL425" s="109"/>
      <c r="AFM425" s="109"/>
      <c r="AFN425" s="109"/>
      <c r="AFO425" s="109"/>
      <c r="AFP425" s="109"/>
      <c r="AFQ425" s="109"/>
      <c r="AFR425" s="109"/>
      <c r="AFS425" s="109"/>
      <c r="AFT425" s="109"/>
      <c r="AFU425" s="109"/>
      <c r="AFV425" s="109"/>
      <c r="AFW425" s="109"/>
      <c r="AFX425" s="109"/>
      <c r="AFY425" s="109"/>
      <c r="AFZ425" s="109"/>
      <c r="AGA425" s="109"/>
      <c r="AGB425" s="109"/>
      <c r="AGC425" s="109"/>
      <c r="AGD425" s="109"/>
      <c r="AGE425" s="109"/>
      <c r="AGF425" s="109"/>
      <c r="AGG425" s="109"/>
      <c r="AGH425" s="109"/>
      <c r="AGI425" s="109"/>
      <c r="AGJ425" s="109"/>
      <c r="AGK425" s="109"/>
      <c r="AGL425" s="109"/>
      <c r="AGM425" s="109"/>
      <c r="AGN425" s="109"/>
      <c r="AGO425" s="109"/>
      <c r="AGP425" s="109"/>
      <c r="AGQ425" s="109"/>
      <c r="AGR425" s="109"/>
      <c r="AGS425" s="109"/>
      <c r="AGT425" s="109"/>
      <c r="AGU425" s="109"/>
      <c r="AGV425" s="109"/>
      <c r="AGW425" s="109"/>
      <c r="AGX425" s="109"/>
      <c r="AGY425" s="109"/>
      <c r="AGZ425" s="109"/>
      <c r="AHA425" s="109"/>
      <c r="AHB425" s="109"/>
      <c r="AHC425" s="109"/>
      <c r="AHD425" s="109"/>
      <c r="AHE425" s="109"/>
      <c r="AHF425" s="109"/>
      <c r="AHG425" s="109"/>
      <c r="AHH425" s="109"/>
      <c r="AHI425" s="109"/>
      <c r="AHJ425" s="109"/>
      <c r="AHK425" s="109"/>
      <c r="AHL425" s="109"/>
      <c r="AHM425" s="109"/>
      <c r="AHN425" s="109"/>
      <c r="AHO425" s="109"/>
      <c r="AHP425" s="109"/>
      <c r="AHQ425" s="109"/>
      <c r="AHR425" s="109"/>
      <c r="AHS425" s="109"/>
      <c r="AHT425" s="109"/>
      <c r="AHU425" s="109"/>
      <c r="AHV425" s="109"/>
      <c r="AHW425" s="109"/>
      <c r="AHX425" s="109"/>
      <c r="AHY425" s="109"/>
      <c r="AHZ425" s="109"/>
      <c r="AIA425" s="109"/>
      <c r="AIB425" s="109"/>
      <c r="AIC425" s="109"/>
      <c r="AID425" s="109"/>
      <c r="AIE425" s="109"/>
      <c r="AIF425" s="109"/>
      <c r="AIG425" s="109"/>
      <c r="AIH425" s="109"/>
      <c r="AII425" s="109"/>
      <c r="AIJ425" s="109"/>
      <c r="AIK425" s="109"/>
      <c r="AIL425" s="109"/>
      <c r="AIM425" s="109"/>
      <c r="AIN425" s="109"/>
      <c r="AIO425" s="109"/>
      <c r="AIP425" s="109"/>
      <c r="AIQ425" s="109"/>
      <c r="AIR425" s="109"/>
      <c r="AIS425" s="109"/>
      <c r="AIT425" s="109"/>
      <c r="AIU425" s="109"/>
      <c r="AIV425" s="109"/>
      <c r="AIW425" s="109"/>
      <c r="AIX425" s="109"/>
      <c r="AIY425" s="109"/>
      <c r="AIZ425" s="109"/>
      <c r="AJA425" s="109"/>
      <c r="AJB425" s="109"/>
      <c r="AJC425" s="109"/>
      <c r="AJD425" s="109"/>
      <c r="AJE425" s="109"/>
      <c r="AJF425" s="109"/>
      <c r="AJG425" s="109"/>
      <c r="AJH425" s="109"/>
      <c r="AJI425" s="109"/>
      <c r="AJJ425" s="109"/>
      <c r="AJK425" s="109"/>
      <c r="AJL425" s="109"/>
      <c r="AJM425" s="109"/>
      <c r="AJN425" s="109"/>
      <c r="AJO425" s="109"/>
      <c r="AJP425" s="109"/>
      <c r="AJQ425" s="109"/>
      <c r="AJR425" s="109"/>
      <c r="AJS425" s="109"/>
      <c r="AJT425" s="109"/>
      <c r="AJU425" s="109"/>
      <c r="AJV425" s="109"/>
      <c r="AJW425" s="109"/>
      <c r="AJX425" s="109"/>
      <c r="AJY425" s="109"/>
      <c r="AJZ425" s="109"/>
      <c r="AKA425" s="109"/>
      <c r="AKB425" s="109"/>
      <c r="AKC425" s="109"/>
      <c r="AKD425" s="109"/>
      <c r="AKE425" s="109"/>
      <c r="AKF425" s="109"/>
      <c r="AKG425" s="109"/>
      <c r="AKH425" s="109"/>
      <c r="AKI425" s="109"/>
      <c r="AKJ425" s="109"/>
      <c r="AKK425" s="109"/>
      <c r="AKL425" s="109"/>
      <c r="AKM425" s="109"/>
      <c r="AKN425" s="109"/>
      <c r="AKO425" s="109"/>
      <c r="AKP425" s="109"/>
      <c r="AKQ425" s="109"/>
      <c r="AKR425" s="109"/>
      <c r="AKS425" s="109"/>
      <c r="AKT425" s="109"/>
      <c r="AKU425" s="109"/>
      <c r="AKV425" s="109"/>
      <c r="AKW425" s="109"/>
      <c r="AKX425" s="109"/>
      <c r="AKY425" s="109"/>
      <c r="AKZ425" s="109"/>
      <c r="ALA425" s="109"/>
      <c r="ALB425" s="109"/>
      <c r="ALC425" s="109"/>
      <c r="ALD425" s="109"/>
      <c r="ALE425" s="109"/>
      <c r="ALF425" s="109"/>
      <c r="ALG425" s="109"/>
      <c r="ALH425" s="109"/>
      <c r="ALI425" s="109"/>
      <c r="ALJ425" s="109"/>
      <c r="ALK425" s="109"/>
      <c r="ALL425" s="109"/>
      <c r="ALM425" s="109"/>
      <c r="ALN425" s="109"/>
      <c r="ALO425" s="109"/>
      <c r="ALP425" s="109"/>
      <c r="ALQ425" s="109"/>
      <c r="ALR425" s="109"/>
      <c r="ALS425" s="109"/>
      <c r="ALT425" s="109"/>
      <c r="ALU425" s="109"/>
      <c r="ALV425" s="109"/>
      <c r="ALW425" s="109"/>
      <c r="ALX425" s="109"/>
      <c r="ALY425" s="109"/>
      <c r="ALZ425" s="109"/>
      <c r="AMA425" s="109"/>
      <c r="AMB425" s="109"/>
      <c r="AMC425" s="109"/>
      <c r="AMD425" s="109"/>
      <c r="AME425" s="109"/>
      <c r="AMF425" s="109"/>
      <c r="AMG425" s="109"/>
      <c r="AMH425" s="109"/>
      <c r="AMI425" s="109"/>
      <c r="AMJ425" s="109"/>
      <c r="AMK425" s="109"/>
    </row>
    <row r="426" spans="1:1025" customFormat="1" ht="39">
      <c r="A426" s="54" t="s">
        <v>2135</v>
      </c>
      <c r="B426" s="356" t="s">
        <v>713</v>
      </c>
      <c r="C426" s="68" t="s">
        <v>714</v>
      </c>
      <c r="D426" s="282">
        <v>489</v>
      </c>
      <c r="E426" s="282">
        <v>489</v>
      </c>
      <c r="F426" s="282">
        <v>5.3550000000000004</v>
      </c>
      <c r="G426" s="390" t="s">
        <v>715</v>
      </c>
      <c r="H426" s="342"/>
      <c r="I426" s="342"/>
      <c r="J426" s="342"/>
      <c r="K426" s="342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  <c r="DJ426" s="109"/>
      <c r="DK426" s="109"/>
      <c r="DL426" s="109"/>
      <c r="DM426" s="109"/>
      <c r="DN426" s="109"/>
      <c r="DO426" s="109"/>
      <c r="DP426" s="109"/>
      <c r="DQ426" s="109"/>
      <c r="DR426" s="109"/>
      <c r="DS426" s="109"/>
      <c r="DT426" s="109"/>
      <c r="DU426" s="109"/>
      <c r="DV426" s="109"/>
      <c r="DW426" s="109"/>
      <c r="DX426" s="109"/>
      <c r="DY426" s="109"/>
      <c r="DZ426" s="109"/>
      <c r="EA426" s="109"/>
      <c r="EB426" s="109"/>
      <c r="EC426" s="109"/>
      <c r="ED426" s="109"/>
      <c r="EE426" s="109"/>
      <c r="EF426" s="109"/>
      <c r="EG426" s="109"/>
      <c r="EH426" s="109"/>
      <c r="EI426" s="109"/>
      <c r="EJ426" s="109"/>
      <c r="EK426" s="109"/>
      <c r="EL426" s="109"/>
      <c r="EM426" s="109"/>
      <c r="EN426" s="109"/>
      <c r="EO426" s="109"/>
      <c r="EP426" s="109"/>
      <c r="EQ426" s="109"/>
      <c r="ER426" s="109"/>
      <c r="ES426" s="109"/>
      <c r="ET426" s="109"/>
      <c r="EU426" s="109"/>
      <c r="EV426" s="109"/>
      <c r="EW426" s="109"/>
      <c r="EX426" s="109"/>
      <c r="EY426" s="109"/>
      <c r="EZ426" s="109"/>
      <c r="FA426" s="109"/>
      <c r="FB426" s="109"/>
      <c r="FC426" s="109"/>
      <c r="FD426" s="109"/>
      <c r="FE426" s="109"/>
      <c r="FF426" s="109"/>
      <c r="FG426" s="109"/>
      <c r="FH426" s="109"/>
      <c r="FI426" s="109"/>
      <c r="FJ426" s="109"/>
      <c r="FK426" s="109"/>
      <c r="FL426" s="109"/>
      <c r="FM426" s="109"/>
      <c r="FN426" s="109"/>
      <c r="FO426" s="109"/>
      <c r="FP426" s="109"/>
      <c r="FQ426" s="109"/>
      <c r="FR426" s="109"/>
      <c r="FS426" s="109"/>
      <c r="FT426" s="109"/>
      <c r="FU426" s="109"/>
      <c r="FV426" s="109"/>
      <c r="FW426" s="109"/>
      <c r="FX426" s="109"/>
      <c r="FY426" s="109"/>
      <c r="FZ426" s="109"/>
      <c r="GA426" s="109"/>
      <c r="GB426" s="109"/>
      <c r="GC426" s="109"/>
      <c r="GD426" s="109"/>
      <c r="GE426" s="109"/>
      <c r="GF426" s="109"/>
      <c r="GG426" s="109"/>
      <c r="GH426" s="109"/>
      <c r="GI426" s="109"/>
      <c r="GJ426" s="109"/>
      <c r="GK426" s="109"/>
      <c r="GL426" s="109"/>
      <c r="GM426" s="109"/>
      <c r="GN426" s="109"/>
      <c r="GO426" s="109"/>
      <c r="GP426" s="109"/>
      <c r="GQ426" s="109"/>
      <c r="GR426" s="109"/>
      <c r="GS426" s="109"/>
      <c r="GT426" s="109"/>
      <c r="GU426" s="109"/>
      <c r="GV426" s="109"/>
      <c r="GW426" s="109"/>
      <c r="GX426" s="109"/>
      <c r="GY426" s="109"/>
      <c r="GZ426" s="109"/>
      <c r="HA426" s="109"/>
      <c r="HB426" s="109"/>
      <c r="HC426" s="109"/>
      <c r="HD426" s="109"/>
      <c r="HE426" s="109"/>
      <c r="HF426" s="109"/>
      <c r="HG426" s="109"/>
      <c r="HH426" s="109"/>
      <c r="HI426" s="109"/>
      <c r="HJ426" s="109"/>
      <c r="HK426" s="109"/>
      <c r="HL426" s="109"/>
      <c r="HM426" s="109"/>
      <c r="HN426" s="109"/>
      <c r="HO426" s="109"/>
      <c r="HP426" s="109"/>
      <c r="HQ426" s="109"/>
      <c r="HR426" s="109"/>
      <c r="HS426" s="109"/>
      <c r="HT426" s="109"/>
      <c r="HU426" s="109"/>
      <c r="HV426" s="109"/>
      <c r="HW426" s="109"/>
      <c r="HX426" s="109"/>
      <c r="HY426" s="109"/>
      <c r="HZ426" s="109"/>
      <c r="IA426" s="109"/>
      <c r="IB426" s="109"/>
      <c r="IC426" s="109"/>
      <c r="ID426" s="109"/>
      <c r="IE426" s="109"/>
      <c r="IF426" s="109"/>
      <c r="IG426" s="109"/>
      <c r="IH426" s="109"/>
      <c r="II426" s="109"/>
      <c r="IJ426" s="109"/>
      <c r="IK426" s="109"/>
      <c r="IL426" s="109"/>
      <c r="IM426" s="109"/>
      <c r="IN426" s="109"/>
      <c r="IO426" s="109"/>
      <c r="IP426" s="109"/>
      <c r="IQ426" s="109"/>
      <c r="IR426" s="109"/>
      <c r="IS426" s="109"/>
      <c r="IT426" s="109"/>
      <c r="IU426" s="109"/>
      <c r="IV426" s="109"/>
      <c r="IW426" s="109"/>
      <c r="IX426" s="109"/>
      <c r="IY426" s="109"/>
      <c r="IZ426" s="109"/>
      <c r="JA426" s="109"/>
      <c r="JB426" s="109"/>
      <c r="JC426" s="109"/>
      <c r="JD426" s="109"/>
      <c r="JE426" s="109"/>
      <c r="JF426" s="109"/>
      <c r="JG426" s="109"/>
      <c r="JH426" s="109"/>
      <c r="JI426" s="109"/>
      <c r="JJ426" s="109"/>
      <c r="JK426" s="109"/>
      <c r="JL426" s="109"/>
      <c r="JM426" s="109"/>
      <c r="JN426" s="109"/>
      <c r="JO426" s="109"/>
      <c r="JP426" s="109"/>
      <c r="JQ426" s="109"/>
      <c r="JR426" s="109"/>
      <c r="JS426" s="109"/>
      <c r="JT426" s="109"/>
      <c r="JU426" s="109"/>
      <c r="JV426" s="109"/>
      <c r="JW426" s="109"/>
      <c r="JX426" s="109"/>
      <c r="JY426" s="109"/>
      <c r="JZ426" s="109"/>
      <c r="KA426" s="109"/>
      <c r="KB426" s="109"/>
      <c r="KC426" s="109"/>
      <c r="KD426" s="109"/>
      <c r="KE426" s="109"/>
      <c r="KF426" s="109"/>
      <c r="KG426" s="109"/>
      <c r="KH426" s="109"/>
      <c r="KI426" s="109"/>
      <c r="KJ426" s="109"/>
      <c r="KK426" s="109"/>
      <c r="KL426" s="109"/>
      <c r="KM426" s="109"/>
      <c r="KN426" s="109"/>
      <c r="KO426" s="109"/>
      <c r="KP426" s="109"/>
      <c r="KQ426" s="109"/>
      <c r="KR426" s="109"/>
      <c r="KS426" s="109"/>
      <c r="KT426" s="109"/>
      <c r="KU426" s="109"/>
      <c r="KV426" s="109"/>
      <c r="KW426" s="109"/>
      <c r="KX426" s="109"/>
      <c r="KY426" s="109"/>
      <c r="KZ426" s="109"/>
      <c r="LA426" s="109"/>
      <c r="LB426" s="109"/>
      <c r="LC426" s="109"/>
      <c r="LD426" s="109"/>
      <c r="LE426" s="109"/>
      <c r="LF426" s="109"/>
      <c r="LG426" s="109"/>
      <c r="LH426" s="109"/>
      <c r="LI426" s="109"/>
      <c r="LJ426" s="109"/>
      <c r="LK426" s="109"/>
      <c r="LL426" s="109"/>
      <c r="LM426" s="109"/>
      <c r="LN426" s="109"/>
      <c r="LO426" s="109"/>
      <c r="LP426" s="109"/>
      <c r="LQ426" s="109"/>
      <c r="LR426" s="109"/>
      <c r="LS426" s="109"/>
      <c r="LT426" s="109"/>
      <c r="LU426" s="109"/>
      <c r="LV426" s="109"/>
      <c r="LW426" s="109"/>
      <c r="LX426" s="109"/>
      <c r="LY426" s="109"/>
      <c r="LZ426" s="109"/>
      <c r="MA426" s="109"/>
      <c r="MB426" s="109"/>
      <c r="MC426" s="109"/>
      <c r="MD426" s="109"/>
      <c r="ME426" s="109"/>
      <c r="MF426" s="109"/>
      <c r="MG426" s="109"/>
      <c r="MH426" s="109"/>
      <c r="MI426" s="109"/>
      <c r="MJ426" s="109"/>
      <c r="MK426" s="109"/>
      <c r="ML426" s="109"/>
      <c r="MM426" s="109"/>
      <c r="MN426" s="109"/>
      <c r="MO426" s="109"/>
      <c r="MP426" s="109"/>
      <c r="MQ426" s="109"/>
      <c r="MR426" s="109"/>
      <c r="MS426" s="109"/>
      <c r="MT426" s="109"/>
      <c r="MU426" s="109"/>
      <c r="MV426" s="109"/>
      <c r="MW426" s="109"/>
      <c r="MX426" s="109"/>
      <c r="MY426" s="109"/>
      <c r="MZ426" s="109"/>
      <c r="NA426" s="109"/>
      <c r="NB426" s="109"/>
      <c r="NC426" s="109"/>
      <c r="ND426" s="109"/>
      <c r="NE426" s="109"/>
      <c r="NF426" s="109"/>
      <c r="NG426" s="109"/>
      <c r="NH426" s="109"/>
      <c r="NI426" s="109"/>
      <c r="NJ426" s="109"/>
      <c r="NK426" s="109"/>
      <c r="NL426" s="109"/>
      <c r="NM426" s="109"/>
      <c r="NN426" s="109"/>
      <c r="NO426" s="109"/>
      <c r="NP426" s="109"/>
      <c r="NQ426" s="109"/>
      <c r="NR426" s="109"/>
      <c r="NS426" s="109"/>
      <c r="NT426" s="109"/>
      <c r="NU426" s="109"/>
      <c r="NV426" s="109"/>
      <c r="NW426" s="109"/>
      <c r="NX426" s="109"/>
      <c r="NY426" s="109"/>
      <c r="NZ426" s="109"/>
      <c r="OA426" s="109"/>
      <c r="OB426" s="109"/>
      <c r="OC426" s="109"/>
      <c r="OD426" s="109"/>
      <c r="OE426" s="109"/>
      <c r="OF426" s="109"/>
      <c r="OG426" s="109"/>
      <c r="OH426" s="109"/>
      <c r="OI426" s="109"/>
      <c r="OJ426" s="109"/>
      <c r="OK426" s="109"/>
      <c r="OL426" s="109"/>
      <c r="OM426" s="109"/>
      <c r="ON426" s="109"/>
      <c r="OO426" s="109"/>
      <c r="OP426" s="109"/>
      <c r="OQ426" s="109"/>
      <c r="OR426" s="109"/>
      <c r="OS426" s="109"/>
      <c r="OT426" s="109"/>
      <c r="OU426" s="109"/>
      <c r="OV426" s="109"/>
      <c r="OW426" s="109"/>
      <c r="OX426" s="109"/>
      <c r="OY426" s="109"/>
      <c r="OZ426" s="109"/>
      <c r="PA426" s="109"/>
      <c r="PB426" s="109"/>
      <c r="PC426" s="109"/>
      <c r="PD426" s="109"/>
      <c r="PE426" s="109"/>
      <c r="PF426" s="109"/>
      <c r="PG426" s="109"/>
      <c r="PH426" s="109"/>
      <c r="PI426" s="109"/>
      <c r="PJ426" s="109"/>
      <c r="PK426" s="109"/>
      <c r="PL426" s="109"/>
      <c r="PM426" s="109"/>
      <c r="PN426" s="109"/>
      <c r="PO426" s="109"/>
      <c r="PP426" s="109"/>
      <c r="PQ426" s="109"/>
      <c r="PR426" s="109"/>
      <c r="PS426" s="109"/>
      <c r="PT426" s="109"/>
      <c r="PU426" s="109"/>
      <c r="PV426" s="109"/>
      <c r="PW426" s="109"/>
      <c r="PX426" s="109"/>
      <c r="PY426" s="109"/>
      <c r="PZ426" s="109"/>
      <c r="QA426" s="109"/>
      <c r="QB426" s="109"/>
      <c r="QC426" s="109"/>
      <c r="QD426" s="109"/>
      <c r="QE426" s="109"/>
      <c r="QF426" s="109"/>
      <c r="QG426" s="109"/>
      <c r="QH426" s="109"/>
      <c r="QI426" s="109"/>
      <c r="QJ426" s="109"/>
      <c r="QK426" s="109"/>
      <c r="QL426" s="109"/>
      <c r="QM426" s="109"/>
      <c r="QN426" s="109"/>
      <c r="QO426" s="109"/>
      <c r="QP426" s="109"/>
      <c r="QQ426" s="109"/>
      <c r="QR426" s="109"/>
      <c r="QS426" s="109"/>
      <c r="QT426" s="109"/>
      <c r="QU426" s="109"/>
      <c r="QV426" s="109"/>
      <c r="QW426" s="109"/>
      <c r="QX426" s="109"/>
      <c r="QY426" s="109"/>
      <c r="QZ426" s="109"/>
      <c r="RA426" s="109"/>
      <c r="RB426" s="109"/>
      <c r="RC426" s="109"/>
      <c r="RD426" s="109"/>
      <c r="RE426" s="109"/>
      <c r="RF426" s="109"/>
      <c r="RG426" s="109"/>
      <c r="RH426" s="109"/>
      <c r="RI426" s="109"/>
      <c r="RJ426" s="109"/>
      <c r="RK426" s="109"/>
      <c r="RL426" s="109"/>
      <c r="RM426" s="109"/>
      <c r="RN426" s="109"/>
      <c r="RO426" s="109"/>
      <c r="RP426" s="109"/>
      <c r="RQ426" s="109"/>
      <c r="RR426" s="109"/>
      <c r="RS426" s="109"/>
      <c r="RT426" s="109"/>
      <c r="RU426" s="109"/>
      <c r="RV426" s="109"/>
      <c r="RW426" s="109"/>
      <c r="RX426" s="109"/>
      <c r="RY426" s="109"/>
      <c r="RZ426" s="109"/>
      <c r="SA426" s="109"/>
      <c r="SB426" s="109"/>
      <c r="SC426" s="109"/>
      <c r="SD426" s="109"/>
      <c r="SE426" s="109"/>
      <c r="SF426" s="109"/>
      <c r="SG426" s="109"/>
      <c r="SH426" s="109"/>
      <c r="SI426" s="109"/>
      <c r="SJ426" s="109"/>
      <c r="SK426" s="109"/>
      <c r="SL426" s="109"/>
      <c r="SM426" s="109"/>
      <c r="SN426" s="109"/>
      <c r="SO426" s="109"/>
      <c r="SP426" s="109"/>
      <c r="SQ426" s="109"/>
      <c r="SR426" s="109"/>
      <c r="SS426" s="109"/>
      <c r="ST426" s="109"/>
      <c r="SU426" s="109"/>
      <c r="SV426" s="109"/>
      <c r="SW426" s="109"/>
      <c r="SX426" s="109"/>
      <c r="SY426" s="109"/>
      <c r="SZ426" s="109"/>
      <c r="TA426" s="109"/>
      <c r="TB426" s="109"/>
      <c r="TC426" s="109"/>
      <c r="TD426" s="109"/>
      <c r="TE426" s="109"/>
      <c r="TF426" s="109"/>
      <c r="TG426" s="109"/>
      <c r="TH426" s="109"/>
      <c r="TI426" s="109"/>
      <c r="TJ426" s="109"/>
      <c r="TK426" s="109"/>
      <c r="TL426" s="109"/>
      <c r="TM426" s="109"/>
      <c r="TN426" s="109"/>
      <c r="TO426" s="109"/>
      <c r="TP426" s="109"/>
      <c r="TQ426" s="109"/>
      <c r="TR426" s="109"/>
      <c r="TS426" s="109"/>
      <c r="TT426" s="109"/>
      <c r="TU426" s="109"/>
      <c r="TV426" s="109"/>
      <c r="TW426" s="109"/>
      <c r="TX426" s="109"/>
      <c r="TY426" s="109"/>
      <c r="TZ426" s="109"/>
      <c r="UA426" s="109"/>
      <c r="UB426" s="109"/>
      <c r="UC426" s="109"/>
      <c r="UD426" s="109"/>
      <c r="UE426" s="109"/>
      <c r="UF426" s="109"/>
      <c r="UG426" s="109"/>
      <c r="UH426" s="109"/>
      <c r="UI426" s="109"/>
      <c r="UJ426" s="109"/>
      <c r="UK426" s="109"/>
      <c r="UL426" s="109"/>
      <c r="UM426" s="109"/>
      <c r="UN426" s="109"/>
      <c r="UO426" s="109"/>
      <c r="UP426" s="109"/>
      <c r="UQ426" s="109"/>
      <c r="UR426" s="109"/>
      <c r="US426" s="109"/>
      <c r="UT426" s="109"/>
      <c r="UU426" s="109"/>
      <c r="UV426" s="109"/>
      <c r="UW426" s="109"/>
      <c r="UX426" s="109"/>
      <c r="UY426" s="109"/>
      <c r="UZ426" s="109"/>
      <c r="VA426" s="109"/>
      <c r="VB426" s="109"/>
      <c r="VC426" s="109"/>
      <c r="VD426" s="109"/>
      <c r="VE426" s="109"/>
      <c r="VF426" s="109"/>
      <c r="VG426" s="109"/>
      <c r="VH426" s="109"/>
      <c r="VI426" s="109"/>
      <c r="VJ426" s="109"/>
      <c r="VK426" s="109"/>
      <c r="VL426" s="109"/>
      <c r="VM426" s="109"/>
      <c r="VN426" s="109"/>
      <c r="VO426" s="109"/>
      <c r="VP426" s="109"/>
      <c r="VQ426" s="109"/>
      <c r="VR426" s="109"/>
      <c r="VS426" s="109"/>
      <c r="VT426" s="109"/>
      <c r="VU426" s="109"/>
      <c r="VV426" s="109"/>
      <c r="VW426" s="109"/>
      <c r="VX426" s="109"/>
      <c r="VY426" s="109"/>
      <c r="VZ426" s="109"/>
      <c r="WA426" s="109"/>
      <c r="WB426" s="109"/>
      <c r="WC426" s="109"/>
      <c r="WD426" s="109"/>
      <c r="WE426" s="109"/>
      <c r="WF426" s="109"/>
      <c r="WG426" s="109"/>
      <c r="WH426" s="109"/>
      <c r="WI426" s="109"/>
      <c r="WJ426" s="109"/>
      <c r="WK426" s="109"/>
      <c r="WL426" s="109"/>
      <c r="WM426" s="109"/>
      <c r="WN426" s="109"/>
      <c r="WO426" s="109"/>
      <c r="WP426" s="109"/>
      <c r="WQ426" s="109"/>
      <c r="WR426" s="109"/>
      <c r="WS426" s="109"/>
      <c r="WT426" s="109"/>
      <c r="WU426" s="109"/>
      <c r="WV426" s="109"/>
      <c r="WW426" s="109"/>
      <c r="WX426" s="109"/>
      <c r="WY426" s="109"/>
      <c r="WZ426" s="109"/>
      <c r="XA426" s="109"/>
      <c r="XB426" s="109"/>
      <c r="XC426" s="109"/>
      <c r="XD426" s="109"/>
      <c r="XE426" s="109"/>
      <c r="XF426" s="109"/>
      <c r="XG426" s="109"/>
      <c r="XH426" s="109"/>
      <c r="XI426" s="109"/>
      <c r="XJ426" s="109"/>
      <c r="XK426" s="109"/>
      <c r="XL426" s="109"/>
      <c r="XM426" s="109"/>
      <c r="XN426" s="109"/>
      <c r="XO426" s="109"/>
      <c r="XP426" s="109"/>
      <c r="XQ426" s="109"/>
      <c r="XR426" s="109"/>
      <c r="XS426" s="109"/>
      <c r="XT426" s="109"/>
      <c r="XU426" s="109"/>
      <c r="XV426" s="109"/>
      <c r="XW426" s="109"/>
      <c r="XX426" s="109"/>
      <c r="XY426" s="109"/>
      <c r="XZ426" s="109"/>
      <c r="YA426" s="109"/>
      <c r="YB426" s="109"/>
      <c r="YC426" s="109"/>
      <c r="YD426" s="109"/>
      <c r="YE426" s="109"/>
      <c r="YF426" s="109"/>
      <c r="YG426" s="109"/>
      <c r="YH426" s="109"/>
      <c r="YI426" s="109"/>
      <c r="YJ426" s="109"/>
      <c r="YK426" s="109"/>
      <c r="YL426" s="109"/>
      <c r="YM426" s="109"/>
      <c r="YN426" s="109"/>
      <c r="YO426" s="109"/>
      <c r="YP426" s="109"/>
      <c r="YQ426" s="109"/>
      <c r="YR426" s="109"/>
      <c r="YS426" s="109"/>
      <c r="YT426" s="109"/>
      <c r="YU426" s="109"/>
      <c r="YV426" s="109"/>
      <c r="YW426" s="109"/>
      <c r="YX426" s="109"/>
      <c r="YY426" s="109"/>
      <c r="YZ426" s="109"/>
      <c r="ZA426" s="109"/>
      <c r="ZB426" s="109"/>
      <c r="ZC426" s="109"/>
      <c r="ZD426" s="109"/>
      <c r="ZE426" s="109"/>
      <c r="ZF426" s="109"/>
      <c r="ZG426" s="109"/>
      <c r="ZH426" s="109"/>
      <c r="ZI426" s="109"/>
      <c r="ZJ426" s="109"/>
      <c r="ZK426" s="109"/>
      <c r="ZL426" s="109"/>
      <c r="ZM426" s="109"/>
      <c r="ZN426" s="109"/>
      <c r="ZO426" s="109"/>
      <c r="ZP426" s="109"/>
      <c r="ZQ426" s="109"/>
      <c r="ZR426" s="109"/>
      <c r="ZS426" s="109"/>
      <c r="ZT426" s="109"/>
      <c r="ZU426" s="109"/>
      <c r="ZV426" s="109"/>
      <c r="ZW426" s="109"/>
      <c r="ZX426" s="109"/>
      <c r="ZY426" s="109"/>
      <c r="ZZ426" s="109"/>
      <c r="AAA426" s="109"/>
      <c r="AAB426" s="109"/>
      <c r="AAC426" s="109"/>
      <c r="AAD426" s="109"/>
      <c r="AAE426" s="109"/>
      <c r="AAF426" s="109"/>
      <c r="AAG426" s="109"/>
      <c r="AAH426" s="109"/>
      <c r="AAI426" s="109"/>
      <c r="AAJ426" s="109"/>
      <c r="AAK426" s="109"/>
      <c r="AAL426" s="109"/>
      <c r="AAM426" s="109"/>
      <c r="AAN426" s="109"/>
      <c r="AAO426" s="109"/>
      <c r="AAP426" s="109"/>
      <c r="AAQ426" s="109"/>
      <c r="AAR426" s="109"/>
      <c r="AAS426" s="109"/>
      <c r="AAT426" s="109"/>
      <c r="AAU426" s="109"/>
      <c r="AAV426" s="109"/>
      <c r="AAW426" s="109"/>
      <c r="AAX426" s="109"/>
      <c r="AAY426" s="109"/>
      <c r="AAZ426" s="109"/>
      <c r="ABA426" s="109"/>
      <c r="ABB426" s="109"/>
      <c r="ABC426" s="109"/>
      <c r="ABD426" s="109"/>
      <c r="ABE426" s="109"/>
      <c r="ABF426" s="109"/>
      <c r="ABG426" s="109"/>
      <c r="ABH426" s="109"/>
      <c r="ABI426" s="109"/>
      <c r="ABJ426" s="109"/>
      <c r="ABK426" s="109"/>
      <c r="ABL426" s="109"/>
      <c r="ABM426" s="109"/>
      <c r="ABN426" s="109"/>
      <c r="ABO426" s="109"/>
      <c r="ABP426" s="109"/>
      <c r="ABQ426" s="109"/>
      <c r="ABR426" s="109"/>
      <c r="ABS426" s="109"/>
      <c r="ABT426" s="109"/>
      <c r="ABU426" s="109"/>
      <c r="ABV426" s="109"/>
      <c r="ABW426" s="109"/>
      <c r="ABX426" s="109"/>
      <c r="ABY426" s="109"/>
      <c r="ABZ426" s="109"/>
      <c r="ACA426" s="109"/>
      <c r="ACB426" s="109"/>
      <c r="ACC426" s="109"/>
      <c r="ACD426" s="109"/>
      <c r="ACE426" s="109"/>
      <c r="ACF426" s="109"/>
      <c r="ACG426" s="109"/>
      <c r="ACH426" s="109"/>
      <c r="ACI426" s="109"/>
      <c r="ACJ426" s="109"/>
      <c r="ACK426" s="109"/>
      <c r="ACL426" s="109"/>
      <c r="ACM426" s="109"/>
      <c r="ACN426" s="109"/>
      <c r="ACO426" s="109"/>
      <c r="ACP426" s="109"/>
      <c r="ACQ426" s="109"/>
      <c r="ACR426" s="109"/>
      <c r="ACS426" s="109"/>
      <c r="ACT426" s="109"/>
      <c r="ACU426" s="109"/>
      <c r="ACV426" s="109"/>
      <c r="ACW426" s="109"/>
      <c r="ACX426" s="109"/>
      <c r="ACY426" s="109"/>
      <c r="ACZ426" s="109"/>
      <c r="ADA426" s="109"/>
      <c r="ADB426" s="109"/>
      <c r="ADC426" s="109"/>
      <c r="ADD426" s="109"/>
      <c r="ADE426" s="109"/>
      <c r="ADF426" s="109"/>
      <c r="ADG426" s="109"/>
      <c r="ADH426" s="109"/>
      <c r="ADI426" s="109"/>
      <c r="ADJ426" s="109"/>
      <c r="ADK426" s="109"/>
      <c r="ADL426" s="109"/>
      <c r="ADM426" s="109"/>
      <c r="ADN426" s="109"/>
      <c r="ADO426" s="109"/>
      <c r="ADP426" s="109"/>
      <c r="ADQ426" s="109"/>
      <c r="ADR426" s="109"/>
      <c r="ADS426" s="109"/>
      <c r="ADT426" s="109"/>
      <c r="ADU426" s="109"/>
      <c r="ADV426" s="109"/>
      <c r="ADW426" s="109"/>
      <c r="ADX426" s="109"/>
      <c r="ADY426" s="109"/>
      <c r="ADZ426" s="109"/>
      <c r="AEA426" s="109"/>
      <c r="AEB426" s="109"/>
      <c r="AEC426" s="109"/>
      <c r="AED426" s="109"/>
      <c r="AEE426" s="109"/>
      <c r="AEF426" s="109"/>
      <c r="AEG426" s="109"/>
      <c r="AEH426" s="109"/>
      <c r="AEI426" s="109"/>
      <c r="AEJ426" s="109"/>
      <c r="AEK426" s="109"/>
      <c r="AEL426" s="109"/>
      <c r="AEM426" s="109"/>
      <c r="AEN426" s="109"/>
      <c r="AEO426" s="109"/>
      <c r="AEP426" s="109"/>
      <c r="AEQ426" s="109"/>
      <c r="AER426" s="109"/>
      <c r="AES426" s="109"/>
      <c r="AET426" s="109"/>
      <c r="AEU426" s="109"/>
      <c r="AEV426" s="109"/>
      <c r="AEW426" s="109"/>
      <c r="AEX426" s="109"/>
      <c r="AEY426" s="109"/>
      <c r="AEZ426" s="109"/>
      <c r="AFA426" s="109"/>
      <c r="AFB426" s="109"/>
      <c r="AFC426" s="109"/>
      <c r="AFD426" s="109"/>
      <c r="AFE426" s="109"/>
      <c r="AFF426" s="109"/>
      <c r="AFG426" s="109"/>
      <c r="AFH426" s="109"/>
      <c r="AFI426" s="109"/>
      <c r="AFJ426" s="109"/>
      <c r="AFK426" s="109"/>
      <c r="AFL426" s="109"/>
      <c r="AFM426" s="109"/>
      <c r="AFN426" s="109"/>
      <c r="AFO426" s="109"/>
      <c r="AFP426" s="109"/>
      <c r="AFQ426" s="109"/>
      <c r="AFR426" s="109"/>
      <c r="AFS426" s="109"/>
      <c r="AFT426" s="109"/>
      <c r="AFU426" s="109"/>
      <c r="AFV426" s="109"/>
      <c r="AFW426" s="109"/>
      <c r="AFX426" s="109"/>
      <c r="AFY426" s="109"/>
      <c r="AFZ426" s="109"/>
      <c r="AGA426" s="109"/>
      <c r="AGB426" s="109"/>
      <c r="AGC426" s="109"/>
      <c r="AGD426" s="109"/>
      <c r="AGE426" s="109"/>
      <c r="AGF426" s="109"/>
      <c r="AGG426" s="109"/>
      <c r="AGH426" s="109"/>
      <c r="AGI426" s="109"/>
      <c r="AGJ426" s="109"/>
      <c r="AGK426" s="109"/>
      <c r="AGL426" s="109"/>
      <c r="AGM426" s="109"/>
      <c r="AGN426" s="109"/>
      <c r="AGO426" s="109"/>
      <c r="AGP426" s="109"/>
      <c r="AGQ426" s="109"/>
      <c r="AGR426" s="109"/>
      <c r="AGS426" s="109"/>
      <c r="AGT426" s="109"/>
      <c r="AGU426" s="109"/>
      <c r="AGV426" s="109"/>
      <c r="AGW426" s="109"/>
      <c r="AGX426" s="109"/>
      <c r="AGY426" s="109"/>
      <c r="AGZ426" s="109"/>
      <c r="AHA426" s="109"/>
      <c r="AHB426" s="109"/>
      <c r="AHC426" s="109"/>
      <c r="AHD426" s="109"/>
      <c r="AHE426" s="109"/>
      <c r="AHF426" s="109"/>
      <c r="AHG426" s="109"/>
      <c r="AHH426" s="109"/>
      <c r="AHI426" s="109"/>
      <c r="AHJ426" s="109"/>
      <c r="AHK426" s="109"/>
      <c r="AHL426" s="109"/>
      <c r="AHM426" s="109"/>
      <c r="AHN426" s="109"/>
      <c r="AHO426" s="109"/>
      <c r="AHP426" s="109"/>
      <c r="AHQ426" s="109"/>
      <c r="AHR426" s="109"/>
      <c r="AHS426" s="109"/>
      <c r="AHT426" s="109"/>
      <c r="AHU426" s="109"/>
      <c r="AHV426" s="109"/>
      <c r="AHW426" s="109"/>
      <c r="AHX426" s="109"/>
      <c r="AHY426" s="109"/>
      <c r="AHZ426" s="109"/>
      <c r="AIA426" s="109"/>
      <c r="AIB426" s="109"/>
      <c r="AIC426" s="109"/>
      <c r="AID426" s="109"/>
      <c r="AIE426" s="109"/>
      <c r="AIF426" s="109"/>
      <c r="AIG426" s="109"/>
      <c r="AIH426" s="109"/>
      <c r="AII426" s="109"/>
      <c r="AIJ426" s="109"/>
      <c r="AIK426" s="109"/>
      <c r="AIL426" s="109"/>
      <c r="AIM426" s="109"/>
      <c r="AIN426" s="109"/>
      <c r="AIO426" s="109"/>
      <c r="AIP426" s="109"/>
      <c r="AIQ426" s="109"/>
      <c r="AIR426" s="109"/>
      <c r="AIS426" s="109"/>
      <c r="AIT426" s="109"/>
      <c r="AIU426" s="109"/>
      <c r="AIV426" s="109"/>
      <c r="AIW426" s="109"/>
      <c r="AIX426" s="109"/>
      <c r="AIY426" s="109"/>
      <c r="AIZ426" s="109"/>
      <c r="AJA426" s="109"/>
      <c r="AJB426" s="109"/>
      <c r="AJC426" s="109"/>
      <c r="AJD426" s="109"/>
      <c r="AJE426" s="109"/>
      <c r="AJF426" s="109"/>
      <c r="AJG426" s="109"/>
      <c r="AJH426" s="109"/>
      <c r="AJI426" s="109"/>
      <c r="AJJ426" s="109"/>
      <c r="AJK426" s="109"/>
      <c r="AJL426" s="109"/>
      <c r="AJM426" s="109"/>
      <c r="AJN426" s="109"/>
      <c r="AJO426" s="109"/>
      <c r="AJP426" s="109"/>
      <c r="AJQ426" s="109"/>
      <c r="AJR426" s="109"/>
      <c r="AJS426" s="109"/>
      <c r="AJT426" s="109"/>
      <c r="AJU426" s="109"/>
      <c r="AJV426" s="109"/>
      <c r="AJW426" s="109"/>
      <c r="AJX426" s="109"/>
      <c r="AJY426" s="109"/>
      <c r="AJZ426" s="109"/>
      <c r="AKA426" s="109"/>
      <c r="AKB426" s="109"/>
      <c r="AKC426" s="109"/>
      <c r="AKD426" s="109"/>
      <c r="AKE426" s="109"/>
      <c r="AKF426" s="109"/>
      <c r="AKG426" s="109"/>
      <c r="AKH426" s="109"/>
      <c r="AKI426" s="109"/>
      <c r="AKJ426" s="109"/>
      <c r="AKK426" s="109"/>
      <c r="AKL426" s="109"/>
      <c r="AKM426" s="109"/>
      <c r="AKN426" s="109"/>
      <c r="AKO426" s="109"/>
      <c r="AKP426" s="109"/>
      <c r="AKQ426" s="109"/>
      <c r="AKR426" s="109"/>
      <c r="AKS426" s="109"/>
      <c r="AKT426" s="109"/>
      <c r="AKU426" s="109"/>
      <c r="AKV426" s="109"/>
      <c r="AKW426" s="109"/>
      <c r="AKX426" s="109"/>
      <c r="AKY426" s="109"/>
      <c r="AKZ426" s="109"/>
      <c r="ALA426" s="109"/>
      <c r="ALB426" s="109"/>
      <c r="ALC426" s="109"/>
      <c r="ALD426" s="109"/>
      <c r="ALE426" s="109"/>
      <c r="ALF426" s="109"/>
      <c r="ALG426" s="109"/>
      <c r="ALH426" s="109"/>
      <c r="ALI426" s="109"/>
      <c r="ALJ426" s="109"/>
      <c r="ALK426" s="109"/>
      <c r="ALL426" s="109"/>
      <c r="ALM426" s="109"/>
      <c r="ALN426" s="109"/>
      <c r="ALO426" s="109"/>
      <c r="ALP426" s="109"/>
      <c r="ALQ426" s="109"/>
      <c r="ALR426" s="109"/>
      <c r="ALS426" s="109"/>
      <c r="ALT426" s="109"/>
      <c r="ALU426" s="109"/>
      <c r="ALV426" s="109"/>
      <c r="ALW426" s="109"/>
      <c r="ALX426" s="109"/>
      <c r="ALY426" s="109"/>
      <c r="ALZ426" s="109"/>
      <c r="AMA426" s="109"/>
      <c r="AMB426" s="109"/>
      <c r="AMC426" s="109"/>
      <c r="AMD426" s="109"/>
      <c r="AME426" s="109"/>
      <c r="AMF426" s="109"/>
      <c r="AMG426" s="109"/>
      <c r="AMH426" s="109"/>
      <c r="AMI426" s="109"/>
      <c r="AMJ426" s="109"/>
      <c r="AMK426" s="109"/>
    </row>
    <row r="427" spans="1:1025" customFormat="1" ht="15">
      <c r="A427" s="391"/>
      <c r="B427" s="392" t="s">
        <v>1</v>
      </c>
      <c r="C427" s="393" t="s">
        <v>6</v>
      </c>
      <c r="D427" s="394">
        <f>SUM(D425:D426)</f>
        <v>1029</v>
      </c>
      <c r="E427" s="394">
        <f>SUM(E425:E426)</f>
        <v>647.15700000000004</v>
      </c>
      <c r="F427" s="394">
        <f>SUM(F425:F426)</f>
        <v>163.44199999999998</v>
      </c>
      <c r="G427" s="393" t="s">
        <v>6</v>
      </c>
      <c r="H427" s="342"/>
      <c r="I427" s="342"/>
      <c r="J427" s="342"/>
      <c r="K427" s="342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  <c r="DJ427" s="109"/>
      <c r="DK427" s="109"/>
      <c r="DL427" s="109"/>
      <c r="DM427" s="109"/>
      <c r="DN427" s="109"/>
      <c r="DO427" s="109"/>
      <c r="DP427" s="109"/>
      <c r="DQ427" s="109"/>
      <c r="DR427" s="109"/>
      <c r="DS427" s="109"/>
      <c r="DT427" s="109"/>
      <c r="DU427" s="109"/>
      <c r="DV427" s="109"/>
      <c r="DW427" s="109"/>
      <c r="DX427" s="109"/>
      <c r="DY427" s="109"/>
      <c r="DZ427" s="109"/>
      <c r="EA427" s="109"/>
      <c r="EB427" s="109"/>
      <c r="EC427" s="109"/>
      <c r="ED427" s="109"/>
      <c r="EE427" s="109"/>
      <c r="EF427" s="109"/>
      <c r="EG427" s="109"/>
      <c r="EH427" s="109"/>
      <c r="EI427" s="109"/>
      <c r="EJ427" s="109"/>
      <c r="EK427" s="109"/>
      <c r="EL427" s="109"/>
      <c r="EM427" s="109"/>
      <c r="EN427" s="109"/>
      <c r="EO427" s="109"/>
      <c r="EP427" s="109"/>
      <c r="EQ427" s="109"/>
      <c r="ER427" s="109"/>
      <c r="ES427" s="109"/>
      <c r="ET427" s="109"/>
      <c r="EU427" s="109"/>
      <c r="EV427" s="109"/>
      <c r="EW427" s="109"/>
      <c r="EX427" s="109"/>
      <c r="EY427" s="109"/>
      <c r="EZ427" s="109"/>
      <c r="FA427" s="109"/>
      <c r="FB427" s="109"/>
      <c r="FC427" s="109"/>
      <c r="FD427" s="109"/>
      <c r="FE427" s="109"/>
      <c r="FF427" s="109"/>
      <c r="FG427" s="109"/>
      <c r="FH427" s="109"/>
      <c r="FI427" s="109"/>
      <c r="FJ427" s="109"/>
      <c r="FK427" s="109"/>
      <c r="FL427" s="109"/>
      <c r="FM427" s="109"/>
      <c r="FN427" s="109"/>
      <c r="FO427" s="109"/>
      <c r="FP427" s="109"/>
      <c r="FQ427" s="109"/>
      <c r="FR427" s="109"/>
      <c r="FS427" s="109"/>
      <c r="FT427" s="109"/>
      <c r="FU427" s="109"/>
      <c r="FV427" s="109"/>
      <c r="FW427" s="109"/>
      <c r="FX427" s="109"/>
      <c r="FY427" s="109"/>
      <c r="FZ427" s="109"/>
      <c r="GA427" s="109"/>
      <c r="GB427" s="109"/>
      <c r="GC427" s="109"/>
      <c r="GD427" s="109"/>
      <c r="GE427" s="109"/>
      <c r="GF427" s="109"/>
      <c r="GG427" s="109"/>
      <c r="GH427" s="109"/>
      <c r="GI427" s="109"/>
      <c r="GJ427" s="109"/>
      <c r="GK427" s="109"/>
      <c r="GL427" s="109"/>
      <c r="GM427" s="109"/>
      <c r="GN427" s="109"/>
      <c r="GO427" s="109"/>
      <c r="GP427" s="109"/>
      <c r="GQ427" s="109"/>
      <c r="GR427" s="109"/>
      <c r="GS427" s="109"/>
      <c r="GT427" s="109"/>
      <c r="GU427" s="109"/>
      <c r="GV427" s="109"/>
      <c r="GW427" s="109"/>
      <c r="GX427" s="109"/>
      <c r="GY427" s="109"/>
      <c r="GZ427" s="109"/>
      <c r="HA427" s="109"/>
      <c r="HB427" s="109"/>
      <c r="HC427" s="109"/>
      <c r="HD427" s="109"/>
      <c r="HE427" s="109"/>
      <c r="HF427" s="109"/>
      <c r="HG427" s="109"/>
      <c r="HH427" s="109"/>
      <c r="HI427" s="109"/>
      <c r="HJ427" s="109"/>
      <c r="HK427" s="109"/>
      <c r="HL427" s="109"/>
      <c r="HM427" s="109"/>
      <c r="HN427" s="109"/>
      <c r="HO427" s="109"/>
      <c r="HP427" s="109"/>
      <c r="HQ427" s="109"/>
      <c r="HR427" s="109"/>
      <c r="HS427" s="109"/>
      <c r="HT427" s="109"/>
      <c r="HU427" s="109"/>
      <c r="HV427" s="109"/>
      <c r="HW427" s="109"/>
      <c r="HX427" s="109"/>
      <c r="HY427" s="109"/>
      <c r="HZ427" s="109"/>
      <c r="IA427" s="109"/>
      <c r="IB427" s="109"/>
      <c r="IC427" s="109"/>
      <c r="ID427" s="109"/>
      <c r="IE427" s="109"/>
      <c r="IF427" s="109"/>
      <c r="IG427" s="109"/>
      <c r="IH427" s="109"/>
      <c r="II427" s="109"/>
      <c r="IJ427" s="109"/>
      <c r="IK427" s="109"/>
      <c r="IL427" s="109"/>
      <c r="IM427" s="109"/>
      <c r="IN427" s="109"/>
      <c r="IO427" s="109"/>
      <c r="IP427" s="109"/>
      <c r="IQ427" s="109"/>
      <c r="IR427" s="109"/>
      <c r="IS427" s="109"/>
      <c r="IT427" s="109"/>
      <c r="IU427" s="109"/>
      <c r="IV427" s="109"/>
      <c r="IW427" s="109"/>
      <c r="IX427" s="109"/>
      <c r="IY427" s="109"/>
      <c r="IZ427" s="109"/>
      <c r="JA427" s="109"/>
      <c r="JB427" s="109"/>
      <c r="JC427" s="109"/>
      <c r="JD427" s="109"/>
      <c r="JE427" s="109"/>
      <c r="JF427" s="109"/>
      <c r="JG427" s="109"/>
      <c r="JH427" s="109"/>
      <c r="JI427" s="109"/>
      <c r="JJ427" s="109"/>
      <c r="JK427" s="109"/>
      <c r="JL427" s="109"/>
      <c r="JM427" s="109"/>
      <c r="JN427" s="109"/>
      <c r="JO427" s="109"/>
      <c r="JP427" s="109"/>
      <c r="JQ427" s="109"/>
      <c r="JR427" s="109"/>
      <c r="JS427" s="109"/>
      <c r="JT427" s="109"/>
      <c r="JU427" s="109"/>
      <c r="JV427" s="109"/>
      <c r="JW427" s="109"/>
      <c r="JX427" s="109"/>
      <c r="JY427" s="109"/>
      <c r="JZ427" s="109"/>
      <c r="KA427" s="109"/>
      <c r="KB427" s="109"/>
      <c r="KC427" s="109"/>
      <c r="KD427" s="109"/>
      <c r="KE427" s="109"/>
      <c r="KF427" s="109"/>
      <c r="KG427" s="109"/>
      <c r="KH427" s="109"/>
      <c r="KI427" s="109"/>
      <c r="KJ427" s="109"/>
      <c r="KK427" s="109"/>
      <c r="KL427" s="109"/>
      <c r="KM427" s="109"/>
      <c r="KN427" s="109"/>
      <c r="KO427" s="109"/>
      <c r="KP427" s="109"/>
      <c r="KQ427" s="109"/>
      <c r="KR427" s="109"/>
      <c r="KS427" s="109"/>
      <c r="KT427" s="109"/>
      <c r="KU427" s="109"/>
      <c r="KV427" s="109"/>
      <c r="KW427" s="109"/>
      <c r="KX427" s="109"/>
      <c r="KY427" s="109"/>
      <c r="KZ427" s="109"/>
      <c r="LA427" s="109"/>
      <c r="LB427" s="109"/>
      <c r="LC427" s="109"/>
      <c r="LD427" s="109"/>
      <c r="LE427" s="109"/>
      <c r="LF427" s="109"/>
      <c r="LG427" s="109"/>
      <c r="LH427" s="109"/>
      <c r="LI427" s="109"/>
      <c r="LJ427" s="109"/>
      <c r="LK427" s="109"/>
      <c r="LL427" s="109"/>
      <c r="LM427" s="109"/>
      <c r="LN427" s="109"/>
      <c r="LO427" s="109"/>
      <c r="LP427" s="109"/>
      <c r="LQ427" s="109"/>
      <c r="LR427" s="109"/>
      <c r="LS427" s="109"/>
      <c r="LT427" s="109"/>
      <c r="LU427" s="109"/>
      <c r="LV427" s="109"/>
      <c r="LW427" s="109"/>
      <c r="LX427" s="109"/>
      <c r="LY427" s="109"/>
      <c r="LZ427" s="109"/>
      <c r="MA427" s="109"/>
      <c r="MB427" s="109"/>
      <c r="MC427" s="109"/>
      <c r="MD427" s="109"/>
      <c r="ME427" s="109"/>
      <c r="MF427" s="109"/>
      <c r="MG427" s="109"/>
      <c r="MH427" s="109"/>
      <c r="MI427" s="109"/>
      <c r="MJ427" s="109"/>
      <c r="MK427" s="109"/>
      <c r="ML427" s="109"/>
      <c r="MM427" s="109"/>
      <c r="MN427" s="109"/>
      <c r="MO427" s="109"/>
      <c r="MP427" s="109"/>
      <c r="MQ427" s="109"/>
      <c r="MR427" s="109"/>
      <c r="MS427" s="109"/>
      <c r="MT427" s="109"/>
      <c r="MU427" s="109"/>
      <c r="MV427" s="109"/>
      <c r="MW427" s="109"/>
      <c r="MX427" s="109"/>
      <c r="MY427" s="109"/>
      <c r="MZ427" s="109"/>
      <c r="NA427" s="109"/>
      <c r="NB427" s="109"/>
      <c r="NC427" s="109"/>
      <c r="ND427" s="109"/>
      <c r="NE427" s="109"/>
      <c r="NF427" s="109"/>
      <c r="NG427" s="109"/>
      <c r="NH427" s="109"/>
      <c r="NI427" s="109"/>
      <c r="NJ427" s="109"/>
      <c r="NK427" s="109"/>
      <c r="NL427" s="109"/>
      <c r="NM427" s="109"/>
      <c r="NN427" s="109"/>
      <c r="NO427" s="109"/>
      <c r="NP427" s="109"/>
      <c r="NQ427" s="109"/>
      <c r="NR427" s="109"/>
      <c r="NS427" s="109"/>
      <c r="NT427" s="109"/>
      <c r="NU427" s="109"/>
      <c r="NV427" s="109"/>
      <c r="NW427" s="109"/>
      <c r="NX427" s="109"/>
      <c r="NY427" s="109"/>
      <c r="NZ427" s="109"/>
      <c r="OA427" s="109"/>
      <c r="OB427" s="109"/>
      <c r="OC427" s="109"/>
      <c r="OD427" s="109"/>
      <c r="OE427" s="109"/>
      <c r="OF427" s="109"/>
      <c r="OG427" s="109"/>
      <c r="OH427" s="109"/>
      <c r="OI427" s="109"/>
      <c r="OJ427" s="109"/>
      <c r="OK427" s="109"/>
      <c r="OL427" s="109"/>
      <c r="OM427" s="109"/>
      <c r="ON427" s="109"/>
      <c r="OO427" s="109"/>
      <c r="OP427" s="109"/>
      <c r="OQ427" s="109"/>
      <c r="OR427" s="109"/>
      <c r="OS427" s="109"/>
      <c r="OT427" s="109"/>
      <c r="OU427" s="109"/>
      <c r="OV427" s="109"/>
      <c r="OW427" s="109"/>
      <c r="OX427" s="109"/>
      <c r="OY427" s="109"/>
      <c r="OZ427" s="109"/>
      <c r="PA427" s="109"/>
      <c r="PB427" s="109"/>
      <c r="PC427" s="109"/>
      <c r="PD427" s="109"/>
      <c r="PE427" s="109"/>
      <c r="PF427" s="109"/>
      <c r="PG427" s="109"/>
      <c r="PH427" s="109"/>
      <c r="PI427" s="109"/>
      <c r="PJ427" s="109"/>
      <c r="PK427" s="109"/>
      <c r="PL427" s="109"/>
      <c r="PM427" s="109"/>
      <c r="PN427" s="109"/>
      <c r="PO427" s="109"/>
      <c r="PP427" s="109"/>
      <c r="PQ427" s="109"/>
      <c r="PR427" s="109"/>
      <c r="PS427" s="109"/>
      <c r="PT427" s="109"/>
      <c r="PU427" s="109"/>
      <c r="PV427" s="109"/>
      <c r="PW427" s="109"/>
      <c r="PX427" s="109"/>
      <c r="PY427" s="109"/>
      <c r="PZ427" s="109"/>
      <c r="QA427" s="109"/>
      <c r="QB427" s="109"/>
      <c r="QC427" s="109"/>
      <c r="QD427" s="109"/>
      <c r="QE427" s="109"/>
      <c r="QF427" s="109"/>
      <c r="QG427" s="109"/>
      <c r="QH427" s="109"/>
      <c r="QI427" s="109"/>
      <c r="QJ427" s="109"/>
      <c r="QK427" s="109"/>
      <c r="QL427" s="109"/>
      <c r="QM427" s="109"/>
      <c r="QN427" s="109"/>
      <c r="QO427" s="109"/>
      <c r="QP427" s="109"/>
      <c r="QQ427" s="109"/>
      <c r="QR427" s="109"/>
      <c r="QS427" s="109"/>
      <c r="QT427" s="109"/>
      <c r="QU427" s="109"/>
      <c r="QV427" s="109"/>
      <c r="QW427" s="109"/>
      <c r="QX427" s="109"/>
      <c r="QY427" s="109"/>
      <c r="QZ427" s="109"/>
      <c r="RA427" s="109"/>
      <c r="RB427" s="109"/>
      <c r="RC427" s="109"/>
      <c r="RD427" s="109"/>
      <c r="RE427" s="109"/>
      <c r="RF427" s="109"/>
      <c r="RG427" s="109"/>
      <c r="RH427" s="109"/>
      <c r="RI427" s="109"/>
      <c r="RJ427" s="109"/>
      <c r="RK427" s="109"/>
      <c r="RL427" s="109"/>
      <c r="RM427" s="109"/>
      <c r="RN427" s="109"/>
      <c r="RO427" s="109"/>
      <c r="RP427" s="109"/>
      <c r="RQ427" s="109"/>
      <c r="RR427" s="109"/>
      <c r="RS427" s="109"/>
      <c r="RT427" s="109"/>
      <c r="RU427" s="109"/>
      <c r="RV427" s="109"/>
      <c r="RW427" s="109"/>
      <c r="RX427" s="109"/>
      <c r="RY427" s="109"/>
      <c r="RZ427" s="109"/>
      <c r="SA427" s="109"/>
      <c r="SB427" s="109"/>
      <c r="SC427" s="109"/>
      <c r="SD427" s="109"/>
      <c r="SE427" s="109"/>
      <c r="SF427" s="109"/>
      <c r="SG427" s="109"/>
      <c r="SH427" s="109"/>
      <c r="SI427" s="109"/>
      <c r="SJ427" s="109"/>
      <c r="SK427" s="109"/>
      <c r="SL427" s="109"/>
      <c r="SM427" s="109"/>
      <c r="SN427" s="109"/>
      <c r="SO427" s="109"/>
      <c r="SP427" s="109"/>
      <c r="SQ427" s="109"/>
      <c r="SR427" s="109"/>
      <c r="SS427" s="109"/>
      <c r="ST427" s="109"/>
      <c r="SU427" s="109"/>
      <c r="SV427" s="109"/>
      <c r="SW427" s="109"/>
      <c r="SX427" s="109"/>
      <c r="SY427" s="109"/>
      <c r="SZ427" s="109"/>
      <c r="TA427" s="109"/>
      <c r="TB427" s="109"/>
      <c r="TC427" s="109"/>
      <c r="TD427" s="109"/>
      <c r="TE427" s="109"/>
      <c r="TF427" s="109"/>
      <c r="TG427" s="109"/>
      <c r="TH427" s="109"/>
      <c r="TI427" s="109"/>
      <c r="TJ427" s="109"/>
      <c r="TK427" s="109"/>
      <c r="TL427" s="109"/>
      <c r="TM427" s="109"/>
      <c r="TN427" s="109"/>
      <c r="TO427" s="109"/>
      <c r="TP427" s="109"/>
      <c r="TQ427" s="109"/>
      <c r="TR427" s="109"/>
      <c r="TS427" s="109"/>
      <c r="TT427" s="109"/>
      <c r="TU427" s="109"/>
      <c r="TV427" s="109"/>
      <c r="TW427" s="109"/>
      <c r="TX427" s="109"/>
      <c r="TY427" s="109"/>
      <c r="TZ427" s="109"/>
      <c r="UA427" s="109"/>
      <c r="UB427" s="109"/>
      <c r="UC427" s="109"/>
      <c r="UD427" s="109"/>
      <c r="UE427" s="109"/>
      <c r="UF427" s="109"/>
      <c r="UG427" s="109"/>
      <c r="UH427" s="109"/>
      <c r="UI427" s="109"/>
      <c r="UJ427" s="109"/>
      <c r="UK427" s="109"/>
      <c r="UL427" s="109"/>
      <c r="UM427" s="109"/>
      <c r="UN427" s="109"/>
      <c r="UO427" s="109"/>
      <c r="UP427" s="109"/>
      <c r="UQ427" s="109"/>
      <c r="UR427" s="109"/>
      <c r="US427" s="109"/>
      <c r="UT427" s="109"/>
      <c r="UU427" s="109"/>
      <c r="UV427" s="109"/>
      <c r="UW427" s="109"/>
      <c r="UX427" s="109"/>
      <c r="UY427" s="109"/>
      <c r="UZ427" s="109"/>
      <c r="VA427" s="109"/>
      <c r="VB427" s="109"/>
      <c r="VC427" s="109"/>
      <c r="VD427" s="109"/>
      <c r="VE427" s="109"/>
      <c r="VF427" s="109"/>
      <c r="VG427" s="109"/>
      <c r="VH427" s="109"/>
      <c r="VI427" s="109"/>
      <c r="VJ427" s="109"/>
      <c r="VK427" s="109"/>
      <c r="VL427" s="109"/>
      <c r="VM427" s="109"/>
      <c r="VN427" s="109"/>
      <c r="VO427" s="109"/>
      <c r="VP427" s="109"/>
      <c r="VQ427" s="109"/>
      <c r="VR427" s="109"/>
      <c r="VS427" s="109"/>
      <c r="VT427" s="109"/>
      <c r="VU427" s="109"/>
      <c r="VV427" s="109"/>
      <c r="VW427" s="109"/>
      <c r="VX427" s="109"/>
      <c r="VY427" s="109"/>
      <c r="VZ427" s="109"/>
      <c r="WA427" s="109"/>
      <c r="WB427" s="109"/>
      <c r="WC427" s="109"/>
      <c r="WD427" s="109"/>
      <c r="WE427" s="109"/>
      <c r="WF427" s="109"/>
      <c r="WG427" s="109"/>
      <c r="WH427" s="109"/>
      <c r="WI427" s="109"/>
      <c r="WJ427" s="109"/>
      <c r="WK427" s="109"/>
      <c r="WL427" s="109"/>
      <c r="WM427" s="109"/>
      <c r="WN427" s="109"/>
      <c r="WO427" s="109"/>
      <c r="WP427" s="109"/>
      <c r="WQ427" s="109"/>
      <c r="WR427" s="109"/>
      <c r="WS427" s="109"/>
      <c r="WT427" s="109"/>
      <c r="WU427" s="109"/>
      <c r="WV427" s="109"/>
      <c r="WW427" s="109"/>
      <c r="WX427" s="109"/>
      <c r="WY427" s="109"/>
      <c r="WZ427" s="109"/>
      <c r="XA427" s="109"/>
      <c r="XB427" s="109"/>
      <c r="XC427" s="109"/>
      <c r="XD427" s="109"/>
      <c r="XE427" s="109"/>
      <c r="XF427" s="109"/>
      <c r="XG427" s="109"/>
      <c r="XH427" s="109"/>
      <c r="XI427" s="109"/>
      <c r="XJ427" s="109"/>
      <c r="XK427" s="109"/>
      <c r="XL427" s="109"/>
      <c r="XM427" s="109"/>
      <c r="XN427" s="109"/>
      <c r="XO427" s="109"/>
      <c r="XP427" s="109"/>
      <c r="XQ427" s="109"/>
      <c r="XR427" s="109"/>
      <c r="XS427" s="109"/>
      <c r="XT427" s="109"/>
      <c r="XU427" s="109"/>
      <c r="XV427" s="109"/>
      <c r="XW427" s="109"/>
      <c r="XX427" s="109"/>
      <c r="XY427" s="109"/>
      <c r="XZ427" s="109"/>
      <c r="YA427" s="109"/>
      <c r="YB427" s="109"/>
      <c r="YC427" s="109"/>
      <c r="YD427" s="109"/>
      <c r="YE427" s="109"/>
      <c r="YF427" s="109"/>
      <c r="YG427" s="109"/>
      <c r="YH427" s="109"/>
      <c r="YI427" s="109"/>
      <c r="YJ427" s="109"/>
      <c r="YK427" s="109"/>
      <c r="YL427" s="109"/>
      <c r="YM427" s="109"/>
      <c r="YN427" s="109"/>
      <c r="YO427" s="109"/>
      <c r="YP427" s="109"/>
      <c r="YQ427" s="109"/>
      <c r="YR427" s="109"/>
      <c r="YS427" s="109"/>
      <c r="YT427" s="109"/>
      <c r="YU427" s="109"/>
      <c r="YV427" s="109"/>
      <c r="YW427" s="109"/>
      <c r="YX427" s="109"/>
      <c r="YY427" s="109"/>
      <c r="YZ427" s="109"/>
      <c r="ZA427" s="109"/>
      <c r="ZB427" s="109"/>
      <c r="ZC427" s="109"/>
      <c r="ZD427" s="109"/>
      <c r="ZE427" s="109"/>
      <c r="ZF427" s="109"/>
      <c r="ZG427" s="109"/>
      <c r="ZH427" s="109"/>
      <c r="ZI427" s="109"/>
      <c r="ZJ427" s="109"/>
      <c r="ZK427" s="109"/>
      <c r="ZL427" s="109"/>
      <c r="ZM427" s="109"/>
      <c r="ZN427" s="109"/>
      <c r="ZO427" s="109"/>
      <c r="ZP427" s="109"/>
      <c r="ZQ427" s="109"/>
      <c r="ZR427" s="109"/>
      <c r="ZS427" s="109"/>
      <c r="ZT427" s="109"/>
      <c r="ZU427" s="109"/>
      <c r="ZV427" s="109"/>
      <c r="ZW427" s="109"/>
      <c r="ZX427" s="109"/>
      <c r="ZY427" s="109"/>
      <c r="ZZ427" s="109"/>
      <c r="AAA427" s="109"/>
      <c r="AAB427" s="109"/>
      <c r="AAC427" s="109"/>
      <c r="AAD427" s="109"/>
      <c r="AAE427" s="109"/>
      <c r="AAF427" s="109"/>
      <c r="AAG427" s="109"/>
      <c r="AAH427" s="109"/>
      <c r="AAI427" s="109"/>
      <c r="AAJ427" s="109"/>
      <c r="AAK427" s="109"/>
      <c r="AAL427" s="109"/>
      <c r="AAM427" s="109"/>
      <c r="AAN427" s="109"/>
      <c r="AAO427" s="109"/>
      <c r="AAP427" s="109"/>
      <c r="AAQ427" s="109"/>
      <c r="AAR427" s="109"/>
      <c r="AAS427" s="109"/>
      <c r="AAT427" s="109"/>
      <c r="AAU427" s="109"/>
      <c r="AAV427" s="109"/>
      <c r="AAW427" s="109"/>
      <c r="AAX427" s="109"/>
      <c r="AAY427" s="109"/>
      <c r="AAZ427" s="109"/>
      <c r="ABA427" s="109"/>
      <c r="ABB427" s="109"/>
      <c r="ABC427" s="109"/>
      <c r="ABD427" s="109"/>
      <c r="ABE427" s="109"/>
      <c r="ABF427" s="109"/>
      <c r="ABG427" s="109"/>
      <c r="ABH427" s="109"/>
      <c r="ABI427" s="109"/>
      <c r="ABJ427" s="109"/>
      <c r="ABK427" s="109"/>
      <c r="ABL427" s="109"/>
      <c r="ABM427" s="109"/>
      <c r="ABN427" s="109"/>
      <c r="ABO427" s="109"/>
      <c r="ABP427" s="109"/>
      <c r="ABQ427" s="109"/>
      <c r="ABR427" s="109"/>
      <c r="ABS427" s="109"/>
      <c r="ABT427" s="109"/>
      <c r="ABU427" s="109"/>
      <c r="ABV427" s="109"/>
      <c r="ABW427" s="109"/>
      <c r="ABX427" s="109"/>
      <c r="ABY427" s="109"/>
      <c r="ABZ427" s="109"/>
      <c r="ACA427" s="109"/>
      <c r="ACB427" s="109"/>
      <c r="ACC427" s="109"/>
      <c r="ACD427" s="109"/>
      <c r="ACE427" s="109"/>
      <c r="ACF427" s="109"/>
      <c r="ACG427" s="109"/>
      <c r="ACH427" s="109"/>
      <c r="ACI427" s="109"/>
      <c r="ACJ427" s="109"/>
      <c r="ACK427" s="109"/>
      <c r="ACL427" s="109"/>
      <c r="ACM427" s="109"/>
      <c r="ACN427" s="109"/>
      <c r="ACO427" s="109"/>
      <c r="ACP427" s="109"/>
      <c r="ACQ427" s="109"/>
      <c r="ACR427" s="109"/>
      <c r="ACS427" s="109"/>
      <c r="ACT427" s="109"/>
      <c r="ACU427" s="109"/>
      <c r="ACV427" s="109"/>
      <c r="ACW427" s="109"/>
      <c r="ACX427" s="109"/>
      <c r="ACY427" s="109"/>
      <c r="ACZ427" s="109"/>
      <c r="ADA427" s="109"/>
      <c r="ADB427" s="109"/>
      <c r="ADC427" s="109"/>
      <c r="ADD427" s="109"/>
      <c r="ADE427" s="109"/>
      <c r="ADF427" s="109"/>
      <c r="ADG427" s="109"/>
      <c r="ADH427" s="109"/>
      <c r="ADI427" s="109"/>
      <c r="ADJ427" s="109"/>
      <c r="ADK427" s="109"/>
      <c r="ADL427" s="109"/>
      <c r="ADM427" s="109"/>
      <c r="ADN427" s="109"/>
      <c r="ADO427" s="109"/>
      <c r="ADP427" s="109"/>
      <c r="ADQ427" s="109"/>
      <c r="ADR427" s="109"/>
      <c r="ADS427" s="109"/>
      <c r="ADT427" s="109"/>
      <c r="ADU427" s="109"/>
      <c r="ADV427" s="109"/>
      <c r="ADW427" s="109"/>
      <c r="ADX427" s="109"/>
      <c r="ADY427" s="109"/>
      <c r="ADZ427" s="109"/>
      <c r="AEA427" s="109"/>
      <c r="AEB427" s="109"/>
      <c r="AEC427" s="109"/>
      <c r="AED427" s="109"/>
      <c r="AEE427" s="109"/>
      <c r="AEF427" s="109"/>
      <c r="AEG427" s="109"/>
      <c r="AEH427" s="109"/>
      <c r="AEI427" s="109"/>
      <c r="AEJ427" s="109"/>
      <c r="AEK427" s="109"/>
      <c r="AEL427" s="109"/>
      <c r="AEM427" s="109"/>
      <c r="AEN427" s="109"/>
      <c r="AEO427" s="109"/>
      <c r="AEP427" s="109"/>
      <c r="AEQ427" s="109"/>
      <c r="AER427" s="109"/>
      <c r="AES427" s="109"/>
      <c r="AET427" s="109"/>
      <c r="AEU427" s="109"/>
      <c r="AEV427" s="109"/>
      <c r="AEW427" s="109"/>
      <c r="AEX427" s="109"/>
      <c r="AEY427" s="109"/>
      <c r="AEZ427" s="109"/>
      <c r="AFA427" s="109"/>
      <c r="AFB427" s="109"/>
      <c r="AFC427" s="109"/>
      <c r="AFD427" s="109"/>
      <c r="AFE427" s="109"/>
      <c r="AFF427" s="109"/>
      <c r="AFG427" s="109"/>
      <c r="AFH427" s="109"/>
      <c r="AFI427" s="109"/>
      <c r="AFJ427" s="109"/>
      <c r="AFK427" s="109"/>
      <c r="AFL427" s="109"/>
      <c r="AFM427" s="109"/>
      <c r="AFN427" s="109"/>
      <c r="AFO427" s="109"/>
      <c r="AFP427" s="109"/>
      <c r="AFQ427" s="109"/>
      <c r="AFR427" s="109"/>
      <c r="AFS427" s="109"/>
      <c r="AFT427" s="109"/>
      <c r="AFU427" s="109"/>
      <c r="AFV427" s="109"/>
      <c r="AFW427" s="109"/>
      <c r="AFX427" s="109"/>
      <c r="AFY427" s="109"/>
      <c r="AFZ427" s="109"/>
      <c r="AGA427" s="109"/>
      <c r="AGB427" s="109"/>
      <c r="AGC427" s="109"/>
      <c r="AGD427" s="109"/>
      <c r="AGE427" s="109"/>
      <c r="AGF427" s="109"/>
      <c r="AGG427" s="109"/>
      <c r="AGH427" s="109"/>
      <c r="AGI427" s="109"/>
      <c r="AGJ427" s="109"/>
      <c r="AGK427" s="109"/>
      <c r="AGL427" s="109"/>
      <c r="AGM427" s="109"/>
      <c r="AGN427" s="109"/>
      <c r="AGO427" s="109"/>
      <c r="AGP427" s="109"/>
      <c r="AGQ427" s="109"/>
      <c r="AGR427" s="109"/>
      <c r="AGS427" s="109"/>
      <c r="AGT427" s="109"/>
      <c r="AGU427" s="109"/>
      <c r="AGV427" s="109"/>
      <c r="AGW427" s="109"/>
      <c r="AGX427" s="109"/>
      <c r="AGY427" s="109"/>
      <c r="AGZ427" s="109"/>
      <c r="AHA427" s="109"/>
      <c r="AHB427" s="109"/>
      <c r="AHC427" s="109"/>
      <c r="AHD427" s="109"/>
      <c r="AHE427" s="109"/>
      <c r="AHF427" s="109"/>
      <c r="AHG427" s="109"/>
      <c r="AHH427" s="109"/>
      <c r="AHI427" s="109"/>
      <c r="AHJ427" s="109"/>
      <c r="AHK427" s="109"/>
      <c r="AHL427" s="109"/>
      <c r="AHM427" s="109"/>
      <c r="AHN427" s="109"/>
      <c r="AHO427" s="109"/>
      <c r="AHP427" s="109"/>
      <c r="AHQ427" s="109"/>
      <c r="AHR427" s="109"/>
      <c r="AHS427" s="109"/>
      <c r="AHT427" s="109"/>
      <c r="AHU427" s="109"/>
      <c r="AHV427" s="109"/>
      <c r="AHW427" s="109"/>
      <c r="AHX427" s="109"/>
      <c r="AHY427" s="109"/>
      <c r="AHZ427" s="109"/>
      <c r="AIA427" s="109"/>
      <c r="AIB427" s="109"/>
      <c r="AIC427" s="109"/>
      <c r="AID427" s="109"/>
      <c r="AIE427" s="109"/>
      <c r="AIF427" s="109"/>
      <c r="AIG427" s="109"/>
      <c r="AIH427" s="109"/>
      <c r="AII427" s="109"/>
      <c r="AIJ427" s="109"/>
      <c r="AIK427" s="109"/>
      <c r="AIL427" s="109"/>
      <c r="AIM427" s="109"/>
      <c r="AIN427" s="109"/>
      <c r="AIO427" s="109"/>
      <c r="AIP427" s="109"/>
      <c r="AIQ427" s="109"/>
      <c r="AIR427" s="109"/>
      <c r="AIS427" s="109"/>
      <c r="AIT427" s="109"/>
      <c r="AIU427" s="109"/>
      <c r="AIV427" s="109"/>
      <c r="AIW427" s="109"/>
      <c r="AIX427" s="109"/>
      <c r="AIY427" s="109"/>
      <c r="AIZ427" s="109"/>
      <c r="AJA427" s="109"/>
      <c r="AJB427" s="109"/>
      <c r="AJC427" s="109"/>
      <c r="AJD427" s="109"/>
      <c r="AJE427" s="109"/>
      <c r="AJF427" s="109"/>
      <c r="AJG427" s="109"/>
      <c r="AJH427" s="109"/>
      <c r="AJI427" s="109"/>
      <c r="AJJ427" s="109"/>
      <c r="AJK427" s="109"/>
      <c r="AJL427" s="109"/>
      <c r="AJM427" s="109"/>
      <c r="AJN427" s="109"/>
      <c r="AJO427" s="109"/>
      <c r="AJP427" s="109"/>
      <c r="AJQ427" s="109"/>
      <c r="AJR427" s="109"/>
      <c r="AJS427" s="109"/>
      <c r="AJT427" s="109"/>
      <c r="AJU427" s="109"/>
      <c r="AJV427" s="109"/>
      <c r="AJW427" s="109"/>
      <c r="AJX427" s="109"/>
      <c r="AJY427" s="109"/>
      <c r="AJZ427" s="109"/>
      <c r="AKA427" s="109"/>
      <c r="AKB427" s="109"/>
      <c r="AKC427" s="109"/>
      <c r="AKD427" s="109"/>
      <c r="AKE427" s="109"/>
      <c r="AKF427" s="109"/>
      <c r="AKG427" s="109"/>
      <c r="AKH427" s="109"/>
      <c r="AKI427" s="109"/>
      <c r="AKJ427" s="109"/>
      <c r="AKK427" s="109"/>
      <c r="AKL427" s="109"/>
      <c r="AKM427" s="109"/>
      <c r="AKN427" s="109"/>
      <c r="AKO427" s="109"/>
      <c r="AKP427" s="109"/>
      <c r="AKQ427" s="109"/>
      <c r="AKR427" s="109"/>
      <c r="AKS427" s="109"/>
      <c r="AKT427" s="109"/>
      <c r="AKU427" s="109"/>
      <c r="AKV427" s="109"/>
      <c r="AKW427" s="109"/>
      <c r="AKX427" s="109"/>
      <c r="AKY427" s="109"/>
      <c r="AKZ427" s="109"/>
      <c r="ALA427" s="109"/>
      <c r="ALB427" s="109"/>
      <c r="ALC427" s="109"/>
      <c r="ALD427" s="109"/>
      <c r="ALE427" s="109"/>
      <c r="ALF427" s="109"/>
      <c r="ALG427" s="109"/>
      <c r="ALH427" s="109"/>
      <c r="ALI427" s="109"/>
      <c r="ALJ427" s="109"/>
      <c r="ALK427" s="109"/>
      <c r="ALL427" s="109"/>
      <c r="ALM427" s="109"/>
      <c r="ALN427" s="109"/>
      <c r="ALO427" s="109"/>
      <c r="ALP427" s="109"/>
      <c r="ALQ427" s="109"/>
      <c r="ALR427" s="109"/>
      <c r="ALS427" s="109"/>
      <c r="ALT427" s="109"/>
      <c r="ALU427" s="109"/>
      <c r="ALV427" s="109"/>
      <c r="ALW427" s="109"/>
      <c r="ALX427" s="109"/>
      <c r="ALY427" s="109"/>
      <c r="ALZ427" s="109"/>
      <c r="AMA427" s="109"/>
      <c r="AMB427" s="109"/>
      <c r="AMC427" s="109"/>
      <c r="AMD427" s="109"/>
      <c r="AME427" s="109"/>
      <c r="AMF427" s="109"/>
      <c r="AMG427" s="109"/>
      <c r="AMH427" s="109"/>
      <c r="AMI427" s="109"/>
      <c r="AMJ427" s="109"/>
      <c r="AMK427" s="109"/>
    </row>
    <row r="428" spans="1:1025" s="4" customFormat="1">
      <c r="A428" s="652" t="s">
        <v>26</v>
      </c>
      <c r="B428" s="652"/>
      <c r="C428" s="652"/>
      <c r="D428" s="652"/>
      <c r="E428" s="652"/>
      <c r="F428" s="652"/>
      <c r="G428" s="652"/>
    </row>
    <row r="429" spans="1:1025" s="4" customFormat="1">
      <c r="A429" s="333" t="s">
        <v>187</v>
      </c>
      <c r="B429" s="333" t="s">
        <v>187</v>
      </c>
      <c r="C429" s="333" t="s">
        <v>187</v>
      </c>
      <c r="D429" s="199" t="s">
        <v>187</v>
      </c>
      <c r="E429" s="199" t="s">
        <v>187</v>
      </c>
      <c r="F429" s="199" t="s">
        <v>187</v>
      </c>
      <c r="G429" s="333" t="s">
        <v>187</v>
      </c>
    </row>
    <row r="430" spans="1:1025" s="4" customFormat="1">
      <c r="A430" s="200"/>
      <c r="B430" s="169" t="s">
        <v>1</v>
      </c>
      <c r="C430" s="170" t="s">
        <v>6</v>
      </c>
      <c r="D430" s="171">
        <v>0</v>
      </c>
      <c r="E430" s="171">
        <v>0</v>
      </c>
      <c r="F430" s="171">
        <v>0</v>
      </c>
      <c r="G430" s="170" t="s">
        <v>6</v>
      </c>
    </row>
    <row r="431" spans="1:1025" s="4" customFormat="1">
      <c r="A431" s="652" t="s">
        <v>27</v>
      </c>
      <c r="B431" s="652"/>
      <c r="C431" s="652"/>
      <c r="D431" s="652"/>
      <c r="E431" s="652"/>
      <c r="F431" s="652"/>
      <c r="G431" s="652"/>
    </row>
    <row r="432" spans="1:1025" s="4" customFormat="1">
      <c r="A432" s="333" t="s">
        <v>187</v>
      </c>
      <c r="B432" s="333" t="s">
        <v>187</v>
      </c>
      <c r="C432" s="333" t="s">
        <v>187</v>
      </c>
      <c r="D432" s="199" t="s">
        <v>187</v>
      </c>
      <c r="E432" s="199" t="s">
        <v>187</v>
      </c>
      <c r="F432" s="199" t="s">
        <v>187</v>
      </c>
      <c r="G432" s="333" t="s">
        <v>187</v>
      </c>
    </row>
    <row r="433" spans="1:7" s="4" customFormat="1">
      <c r="A433" s="200"/>
      <c r="B433" s="169" t="s">
        <v>1</v>
      </c>
      <c r="C433" s="170" t="s">
        <v>6</v>
      </c>
      <c r="D433" s="171">
        <v>0</v>
      </c>
      <c r="E433" s="171">
        <v>0</v>
      </c>
      <c r="F433" s="171">
        <v>0</v>
      </c>
      <c r="G433" s="170" t="s">
        <v>6</v>
      </c>
    </row>
    <row r="434" spans="1:7" s="4" customFormat="1">
      <c r="A434" s="652" t="s">
        <v>343</v>
      </c>
      <c r="B434" s="652"/>
      <c r="C434" s="652"/>
      <c r="D434" s="652"/>
      <c r="E434" s="652"/>
      <c r="F434" s="652"/>
      <c r="G434" s="652"/>
    </row>
    <row r="435" spans="1:7" s="4" customFormat="1">
      <c r="A435" s="333" t="s">
        <v>187</v>
      </c>
      <c r="B435" s="333" t="s">
        <v>187</v>
      </c>
      <c r="C435" s="333" t="s">
        <v>187</v>
      </c>
      <c r="D435" s="199" t="s">
        <v>187</v>
      </c>
      <c r="E435" s="199" t="s">
        <v>187</v>
      </c>
      <c r="F435" s="199" t="s">
        <v>187</v>
      </c>
      <c r="G435" s="333" t="s">
        <v>187</v>
      </c>
    </row>
    <row r="436" spans="1:7" s="4" customFormat="1">
      <c r="A436" s="200"/>
      <c r="B436" s="169" t="s">
        <v>1</v>
      </c>
      <c r="C436" s="170" t="s">
        <v>6</v>
      </c>
      <c r="D436" s="171">
        <v>0</v>
      </c>
      <c r="E436" s="171">
        <v>0</v>
      </c>
      <c r="F436" s="171">
        <v>0</v>
      </c>
      <c r="G436" s="170" t="s">
        <v>6</v>
      </c>
    </row>
    <row r="437" spans="1:7">
      <c r="A437" s="652" t="s">
        <v>375</v>
      </c>
      <c r="B437" s="652"/>
      <c r="C437" s="652"/>
      <c r="D437" s="652"/>
      <c r="E437" s="652"/>
      <c r="F437" s="652"/>
      <c r="G437" s="652"/>
    </row>
    <row r="438" spans="1:7">
      <c r="A438" s="333" t="s">
        <v>187</v>
      </c>
      <c r="B438" s="333" t="s">
        <v>187</v>
      </c>
      <c r="C438" s="333" t="s">
        <v>187</v>
      </c>
      <c r="D438" s="199" t="s">
        <v>187</v>
      </c>
      <c r="E438" s="199" t="s">
        <v>187</v>
      </c>
      <c r="F438" s="199" t="s">
        <v>187</v>
      </c>
      <c r="G438" s="333" t="s">
        <v>187</v>
      </c>
    </row>
    <row r="439" spans="1:7">
      <c r="A439" s="200"/>
      <c r="B439" s="169" t="s">
        <v>1</v>
      </c>
      <c r="C439" s="170" t="s">
        <v>6</v>
      </c>
      <c r="D439" s="171">
        <v>0</v>
      </c>
      <c r="E439" s="171">
        <v>0</v>
      </c>
      <c r="F439" s="171">
        <v>0</v>
      </c>
      <c r="G439" s="170" t="s">
        <v>6</v>
      </c>
    </row>
    <row r="440" spans="1:7" s="4" customFormat="1">
      <c r="A440" s="652" t="s">
        <v>28</v>
      </c>
      <c r="B440" s="652"/>
      <c r="C440" s="652"/>
      <c r="D440" s="652"/>
      <c r="E440" s="652"/>
      <c r="F440" s="652"/>
      <c r="G440" s="652"/>
    </row>
    <row r="441" spans="1:7" s="4" customFormat="1">
      <c r="A441" s="333" t="s">
        <v>187</v>
      </c>
      <c r="B441" s="333" t="s">
        <v>187</v>
      </c>
      <c r="C441" s="333" t="s">
        <v>187</v>
      </c>
      <c r="D441" s="199" t="s">
        <v>187</v>
      </c>
      <c r="E441" s="199" t="s">
        <v>187</v>
      </c>
      <c r="F441" s="199" t="s">
        <v>187</v>
      </c>
      <c r="G441" s="333" t="s">
        <v>187</v>
      </c>
    </row>
    <row r="442" spans="1:7" s="4" customFormat="1">
      <c r="A442" s="200"/>
      <c r="B442" s="169" t="s">
        <v>1</v>
      </c>
      <c r="C442" s="170" t="s">
        <v>6</v>
      </c>
      <c r="D442" s="171">
        <v>0</v>
      </c>
      <c r="E442" s="171">
        <v>0</v>
      </c>
      <c r="F442" s="171">
        <v>0</v>
      </c>
      <c r="G442" s="170" t="s">
        <v>6</v>
      </c>
    </row>
    <row r="443" spans="1:7" s="4" customFormat="1">
      <c r="A443" s="652" t="s">
        <v>29</v>
      </c>
      <c r="B443" s="652"/>
      <c r="C443" s="652"/>
      <c r="D443" s="652"/>
      <c r="E443" s="652"/>
      <c r="F443" s="652"/>
      <c r="G443" s="652"/>
    </row>
    <row r="444" spans="1:7" s="63" customFormat="1">
      <c r="A444" s="646" t="s">
        <v>274</v>
      </c>
      <c r="B444" s="646" t="s">
        <v>275</v>
      </c>
      <c r="C444" s="55" t="s">
        <v>276</v>
      </c>
      <c r="D444" s="633">
        <f>E444+E447+E450</f>
        <v>1965.1129999999998</v>
      </c>
      <c r="E444" s="633">
        <v>1160.229</v>
      </c>
      <c r="F444" s="62">
        <v>1138.68139</v>
      </c>
      <c r="G444" s="58" t="s">
        <v>468</v>
      </c>
    </row>
    <row r="445" spans="1:7" s="63" customFormat="1" ht="25.5">
      <c r="A445" s="647"/>
      <c r="B445" s="647"/>
      <c r="C445" s="58" t="s">
        <v>469</v>
      </c>
      <c r="D445" s="634"/>
      <c r="E445" s="634"/>
      <c r="F445" s="62">
        <v>3.78</v>
      </c>
      <c r="G445" s="58" t="s">
        <v>470</v>
      </c>
    </row>
    <row r="446" spans="1:7" s="63" customFormat="1">
      <c r="A446" s="648"/>
      <c r="B446" s="648"/>
      <c r="C446" s="58" t="s">
        <v>408</v>
      </c>
      <c r="D446" s="634"/>
      <c r="E446" s="635"/>
      <c r="F446" s="62">
        <v>17.768000000000001</v>
      </c>
      <c r="G446" s="58" t="s">
        <v>471</v>
      </c>
    </row>
    <row r="447" spans="1:7" s="63" customFormat="1">
      <c r="A447" s="646" t="s">
        <v>277</v>
      </c>
      <c r="B447" s="646" t="s">
        <v>278</v>
      </c>
      <c r="C447" s="55" t="s">
        <v>276</v>
      </c>
      <c r="D447" s="634"/>
      <c r="E447" s="633">
        <f>F447+F448+F449</f>
        <v>746.99799999999993</v>
      </c>
      <c r="F447" s="62">
        <v>733.39400000000001</v>
      </c>
      <c r="G447" s="58" t="s">
        <v>468</v>
      </c>
    </row>
    <row r="448" spans="1:7" s="63" customFormat="1" ht="25.5">
      <c r="A448" s="647"/>
      <c r="B448" s="647"/>
      <c r="C448" s="58" t="s">
        <v>469</v>
      </c>
      <c r="D448" s="634"/>
      <c r="E448" s="634"/>
      <c r="F448" s="51">
        <v>2.16</v>
      </c>
      <c r="G448" s="58" t="s">
        <v>454</v>
      </c>
    </row>
    <row r="449" spans="1:7" s="63" customFormat="1">
      <c r="A449" s="648"/>
      <c r="B449" s="648"/>
      <c r="C449" s="58" t="s">
        <v>408</v>
      </c>
      <c r="D449" s="634"/>
      <c r="E449" s="635"/>
      <c r="F449" s="51">
        <v>11.444000000000001</v>
      </c>
      <c r="G449" s="58" t="s">
        <v>471</v>
      </c>
    </row>
    <row r="450" spans="1:7" s="63" customFormat="1" ht="63.75">
      <c r="A450" s="49" t="s">
        <v>472</v>
      </c>
      <c r="B450" s="50" t="s">
        <v>473</v>
      </c>
      <c r="C450" s="56" t="s">
        <v>474</v>
      </c>
      <c r="D450" s="635"/>
      <c r="E450" s="57">
        <v>57.886000000000003</v>
      </c>
      <c r="F450" s="56">
        <v>57.886000000000003</v>
      </c>
      <c r="G450" s="56" t="s">
        <v>470</v>
      </c>
    </row>
    <row r="451" spans="1:7" s="63" customFormat="1" ht="25.5">
      <c r="A451" s="631" t="s">
        <v>2016</v>
      </c>
      <c r="B451" s="631" t="s">
        <v>2017</v>
      </c>
      <c r="C451" s="58" t="s">
        <v>2018</v>
      </c>
      <c r="D451" s="633">
        <f>E451+E452+E453+F454</f>
        <v>1257.01</v>
      </c>
      <c r="E451" s="64">
        <v>58.241</v>
      </c>
      <c r="F451" s="64">
        <v>58.241</v>
      </c>
      <c r="G451" s="58" t="s">
        <v>2019</v>
      </c>
    </row>
    <row r="452" spans="1:7" s="63" customFormat="1" ht="25.5">
      <c r="A452" s="632"/>
      <c r="B452" s="632"/>
      <c r="C452" s="58" t="s">
        <v>2020</v>
      </c>
      <c r="D452" s="634"/>
      <c r="E452" s="64">
        <v>1176.4469999999999</v>
      </c>
      <c r="F452" s="64">
        <v>1176.4469999999999</v>
      </c>
      <c r="G452" s="58" t="s">
        <v>2021</v>
      </c>
    </row>
    <row r="453" spans="1:7" s="63" customFormat="1" ht="25.5">
      <c r="A453" s="632"/>
      <c r="B453" s="632"/>
      <c r="C453" s="58" t="s">
        <v>469</v>
      </c>
      <c r="D453" s="634"/>
      <c r="E453" s="64">
        <v>4.093</v>
      </c>
      <c r="F453" s="64">
        <v>4.093</v>
      </c>
      <c r="G453" s="58" t="s">
        <v>2019</v>
      </c>
    </row>
    <row r="454" spans="1:7" s="63" customFormat="1">
      <c r="A454" s="650"/>
      <c r="B454" s="650"/>
      <c r="C454" s="58"/>
      <c r="D454" s="635"/>
      <c r="E454" s="64">
        <v>18.228999999999999</v>
      </c>
      <c r="F454" s="64">
        <v>18.228999999999999</v>
      </c>
      <c r="G454" s="58"/>
    </row>
    <row r="455" spans="1:7" s="63" customFormat="1" ht="63.75">
      <c r="A455" s="65" t="s">
        <v>2022</v>
      </c>
      <c r="B455" s="65" t="s">
        <v>2023</v>
      </c>
      <c r="C455" s="58" t="s">
        <v>2018</v>
      </c>
      <c r="D455" s="59">
        <f>E455</f>
        <v>67.334000000000003</v>
      </c>
      <c r="E455" s="64">
        <v>67.334000000000003</v>
      </c>
      <c r="F455" s="64">
        <v>67.334000000000003</v>
      </c>
      <c r="G455" s="58" t="s">
        <v>2019</v>
      </c>
    </row>
    <row r="456" spans="1:7" s="63" customFormat="1" ht="63.75">
      <c r="A456" s="332" t="s">
        <v>2024</v>
      </c>
      <c r="B456" s="332" t="s">
        <v>2025</v>
      </c>
      <c r="C456" s="58" t="s">
        <v>2018</v>
      </c>
      <c r="D456" s="59">
        <f>E456</f>
        <v>57.04</v>
      </c>
      <c r="E456" s="64">
        <v>57.04</v>
      </c>
      <c r="F456" s="64">
        <v>57.04</v>
      </c>
      <c r="G456" s="58" t="s">
        <v>2019</v>
      </c>
    </row>
    <row r="457" spans="1:7" s="63" customFormat="1" ht="76.5">
      <c r="A457" s="332" t="s">
        <v>2026</v>
      </c>
      <c r="B457" s="332" t="s">
        <v>2027</v>
      </c>
      <c r="C457" s="58" t="s">
        <v>2018</v>
      </c>
      <c r="D457" s="59">
        <f>E457</f>
        <v>64.495999999999995</v>
      </c>
      <c r="E457" s="64">
        <v>64.495999999999995</v>
      </c>
      <c r="F457" s="64">
        <v>64.495999999999995</v>
      </c>
      <c r="G457" s="58" t="s">
        <v>2019</v>
      </c>
    </row>
    <row r="458" spans="1:7" s="63" customFormat="1" ht="25.5">
      <c r="A458" s="631" t="s">
        <v>2028</v>
      </c>
      <c r="B458" s="631" t="s">
        <v>2029</v>
      </c>
      <c r="C458" s="58" t="s">
        <v>310</v>
      </c>
      <c r="D458" s="633">
        <f>E458+E460+9.093</f>
        <v>1189.0070000000001</v>
      </c>
      <c r="E458" s="64">
        <v>1160.123</v>
      </c>
      <c r="F458" s="66"/>
      <c r="G458" s="58" t="s">
        <v>2030</v>
      </c>
    </row>
    <row r="459" spans="1:7" s="63" customFormat="1">
      <c r="A459" s="632"/>
      <c r="B459" s="632"/>
      <c r="C459" s="58" t="s">
        <v>469</v>
      </c>
      <c r="D459" s="634"/>
      <c r="E459" s="64">
        <v>9.093</v>
      </c>
      <c r="F459" s="66"/>
      <c r="G459" s="58"/>
    </row>
    <row r="460" spans="1:7" s="63" customFormat="1">
      <c r="A460" s="632"/>
      <c r="B460" s="632"/>
      <c r="C460" s="58" t="s">
        <v>408</v>
      </c>
      <c r="D460" s="635"/>
      <c r="E460" s="64">
        <v>19.791</v>
      </c>
      <c r="F460" s="66"/>
      <c r="G460" s="58" t="s">
        <v>438</v>
      </c>
    </row>
    <row r="461" spans="1:7" s="63" customFormat="1">
      <c r="A461" s="49"/>
      <c r="B461" s="50"/>
      <c r="C461" s="51"/>
      <c r="D461" s="51">
        <f>SUM(D444:D460)</f>
        <v>4600</v>
      </c>
      <c r="E461" s="51">
        <f>SUM(E444:E460)</f>
        <v>4599.9999999999991</v>
      </c>
      <c r="F461" s="51">
        <f>SUM(F444:F460)</f>
        <v>3410.9933899999992</v>
      </c>
      <c r="G461" s="51"/>
    </row>
    <row r="462" spans="1:7" s="63" customFormat="1" ht="63.75">
      <c r="A462" s="58" t="s">
        <v>2031</v>
      </c>
      <c r="B462" s="58" t="s">
        <v>2032</v>
      </c>
      <c r="C462" s="58" t="s">
        <v>453</v>
      </c>
      <c r="D462" s="67">
        <v>69.781999999999996</v>
      </c>
      <c r="E462" s="67">
        <v>69.781999999999996</v>
      </c>
      <c r="F462" s="67">
        <v>69.781999999999996</v>
      </c>
      <c r="G462" s="58" t="s">
        <v>2019</v>
      </c>
    </row>
    <row r="463" spans="1:7" s="63" customFormat="1" ht="63.75">
      <c r="A463" s="58" t="s">
        <v>2031</v>
      </c>
      <c r="B463" s="58" t="s">
        <v>2032</v>
      </c>
      <c r="C463" s="58" t="s">
        <v>453</v>
      </c>
      <c r="D463" s="67">
        <v>58.31</v>
      </c>
      <c r="E463" s="67">
        <v>58.31</v>
      </c>
      <c r="F463" s="67">
        <v>58.31</v>
      </c>
      <c r="G463" s="58" t="s">
        <v>2019</v>
      </c>
    </row>
    <row r="464" spans="1:7" s="63" customFormat="1" ht="76.5">
      <c r="A464" s="58" t="s">
        <v>2033</v>
      </c>
      <c r="B464" s="58" t="s">
        <v>2034</v>
      </c>
      <c r="C464" s="58" t="s">
        <v>453</v>
      </c>
      <c r="D464" s="67">
        <v>69.73</v>
      </c>
      <c r="E464" s="67">
        <v>69.73</v>
      </c>
      <c r="F464" s="67">
        <v>69.73</v>
      </c>
      <c r="G464" s="58" t="s">
        <v>2019</v>
      </c>
    </row>
    <row r="465" spans="1:7" s="63" customFormat="1" ht="25.5">
      <c r="A465" s="643" t="s">
        <v>2035</v>
      </c>
      <c r="B465" s="643" t="s">
        <v>2036</v>
      </c>
      <c r="C465" s="58" t="s">
        <v>310</v>
      </c>
      <c r="D465" s="67">
        <v>1132.1690000000001</v>
      </c>
      <c r="E465" s="67">
        <v>1132.1690000000001</v>
      </c>
      <c r="F465" s="67">
        <v>1132.1690000000001</v>
      </c>
      <c r="G465" s="58" t="s">
        <v>2037</v>
      </c>
    </row>
    <row r="466" spans="1:7" s="63" customFormat="1">
      <c r="A466" s="649"/>
      <c r="B466" s="649"/>
      <c r="C466" s="58" t="s">
        <v>408</v>
      </c>
      <c r="D466" s="67">
        <v>17.588999999999999</v>
      </c>
      <c r="E466" s="67">
        <v>17.588999999999999</v>
      </c>
      <c r="F466" s="67">
        <v>17.588999999999999</v>
      </c>
      <c r="G466" s="58" t="s">
        <v>438</v>
      </c>
    </row>
    <row r="467" spans="1:7" s="63" customFormat="1" ht="25.5">
      <c r="A467" s="644"/>
      <c r="B467" s="644"/>
      <c r="C467" s="58" t="s">
        <v>469</v>
      </c>
      <c r="D467" s="67">
        <v>3.9489999999999998</v>
      </c>
      <c r="E467" s="67">
        <v>3.9489999999999998</v>
      </c>
      <c r="F467" s="67">
        <v>3.9489999999999998</v>
      </c>
      <c r="G467" s="58" t="s">
        <v>2019</v>
      </c>
    </row>
    <row r="468" spans="1:7" s="63" customFormat="1">
      <c r="A468" s="643" t="s">
        <v>2038</v>
      </c>
      <c r="B468" s="643" t="s">
        <v>2039</v>
      </c>
      <c r="C468" s="58" t="s">
        <v>310</v>
      </c>
      <c r="D468" s="67">
        <v>1374.587</v>
      </c>
      <c r="E468" s="67">
        <v>1374.587</v>
      </c>
      <c r="F468" s="67">
        <v>1374.587</v>
      </c>
      <c r="G468" s="58" t="s">
        <v>2040</v>
      </c>
    </row>
    <row r="469" spans="1:7" s="63" customFormat="1">
      <c r="A469" s="644"/>
      <c r="B469" s="644"/>
      <c r="C469" s="58" t="s">
        <v>408</v>
      </c>
      <c r="D469" s="67">
        <v>21.303999999999998</v>
      </c>
      <c r="E469" s="67">
        <v>21.303999999999998</v>
      </c>
      <c r="F469" s="67">
        <v>21.303999999999998</v>
      </c>
      <c r="G469" s="58" t="s">
        <v>438</v>
      </c>
    </row>
    <row r="470" spans="1:7" s="63" customFormat="1" ht="102">
      <c r="A470" s="58" t="s">
        <v>2041</v>
      </c>
      <c r="B470" s="58" t="s">
        <v>2042</v>
      </c>
      <c r="C470" s="58" t="s">
        <v>2043</v>
      </c>
      <c r="D470" s="67">
        <v>80.228999999999999</v>
      </c>
      <c r="E470" s="67">
        <v>80.228999999999999</v>
      </c>
      <c r="F470" s="67">
        <v>80.228999999999999</v>
      </c>
      <c r="G470" s="58" t="s">
        <v>2044</v>
      </c>
    </row>
    <row r="471" spans="1:7" s="63" customFormat="1">
      <c r="A471" s="58" t="s">
        <v>2045</v>
      </c>
      <c r="B471" s="58"/>
      <c r="C471" s="58"/>
      <c r="D471" s="67">
        <v>608.95100000000002</v>
      </c>
      <c r="E471" s="67">
        <v>608.95100000000002</v>
      </c>
      <c r="F471" s="67"/>
      <c r="G471" s="58"/>
    </row>
    <row r="472" spans="1:7" s="63" customFormat="1">
      <c r="A472" s="331"/>
      <c r="B472" s="331"/>
      <c r="C472" s="51"/>
      <c r="D472" s="51">
        <f>SUM(D462:D471)</f>
        <v>3436.6</v>
      </c>
      <c r="E472" s="51">
        <f>SUM(E462:E471)</f>
        <v>3436.6</v>
      </c>
      <c r="F472" s="51">
        <f>SUM(F462:F470)</f>
        <v>2827.6489999999999</v>
      </c>
      <c r="G472" s="51"/>
    </row>
    <row r="473" spans="1:7" s="63" customFormat="1" ht="38.25">
      <c r="A473" s="640" t="s">
        <v>2046</v>
      </c>
      <c r="B473" s="640" t="s">
        <v>2047</v>
      </c>
      <c r="C473" s="58" t="s">
        <v>310</v>
      </c>
      <c r="D473" s="67">
        <v>135.578</v>
      </c>
      <c r="E473" s="67">
        <v>135.578</v>
      </c>
      <c r="F473" s="67">
        <v>135.578</v>
      </c>
      <c r="G473" s="58" t="s">
        <v>2048</v>
      </c>
    </row>
    <row r="474" spans="1:7" s="63" customFormat="1" ht="38.25">
      <c r="A474" s="641"/>
      <c r="B474" s="641"/>
      <c r="C474" s="58" t="s">
        <v>469</v>
      </c>
      <c r="D474" s="67">
        <v>1.08</v>
      </c>
      <c r="E474" s="67">
        <v>1.08</v>
      </c>
      <c r="F474" s="67">
        <v>1.08</v>
      </c>
      <c r="G474" s="58" t="s">
        <v>2011</v>
      </c>
    </row>
    <row r="475" spans="1:7" s="63" customFormat="1" ht="38.25">
      <c r="A475" s="641"/>
      <c r="B475" s="641"/>
      <c r="C475" s="58" t="s">
        <v>2049</v>
      </c>
      <c r="D475" s="67">
        <v>10.8</v>
      </c>
      <c r="E475" s="67">
        <v>10.8</v>
      </c>
      <c r="F475" s="67">
        <v>10.8</v>
      </c>
      <c r="G475" s="58" t="s">
        <v>2011</v>
      </c>
    </row>
    <row r="476" spans="1:7" s="63" customFormat="1" ht="38.25">
      <c r="A476" s="642"/>
      <c r="B476" s="642"/>
      <c r="C476" s="58" t="s">
        <v>408</v>
      </c>
      <c r="D476" s="67">
        <v>2.5350000000000001</v>
      </c>
      <c r="E476" s="67">
        <v>2.5350000000000001</v>
      </c>
      <c r="F476" s="67">
        <v>2.5350000000000001</v>
      </c>
      <c r="G476" s="58" t="s">
        <v>442</v>
      </c>
    </row>
    <row r="477" spans="1:7" s="63" customFormat="1" ht="38.25">
      <c r="A477" s="640" t="s">
        <v>2050</v>
      </c>
      <c r="B477" s="640" t="s">
        <v>2051</v>
      </c>
      <c r="C477" s="58" t="s">
        <v>310</v>
      </c>
      <c r="D477" s="67">
        <v>135.578</v>
      </c>
      <c r="E477" s="67">
        <v>135.578</v>
      </c>
      <c r="F477" s="67">
        <v>135.578</v>
      </c>
      <c r="G477" s="58" t="s">
        <v>2048</v>
      </c>
    </row>
    <row r="478" spans="1:7" s="63" customFormat="1" ht="38.25">
      <c r="A478" s="641"/>
      <c r="B478" s="641"/>
      <c r="C478" s="58" t="s">
        <v>469</v>
      </c>
      <c r="D478" s="67">
        <v>1.08</v>
      </c>
      <c r="E478" s="67">
        <v>1.08</v>
      </c>
      <c r="F478" s="67">
        <v>1.08</v>
      </c>
      <c r="G478" s="58" t="s">
        <v>2011</v>
      </c>
    </row>
    <row r="479" spans="1:7" s="63" customFormat="1" ht="38.25">
      <c r="A479" s="641"/>
      <c r="B479" s="641"/>
      <c r="C479" s="58" t="s">
        <v>2049</v>
      </c>
      <c r="D479" s="67">
        <v>10.8</v>
      </c>
      <c r="E479" s="67">
        <v>10.8</v>
      </c>
      <c r="F479" s="67">
        <v>10.8</v>
      </c>
      <c r="G479" s="58" t="s">
        <v>2011</v>
      </c>
    </row>
    <row r="480" spans="1:7" s="63" customFormat="1" ht="38.25">
      <c r="A480" s="642"/>
      <c r="B480" s="642"/>
      <c r="C480" s="58" t="s">
        <v>408</v>
      </c>
      <c r="D480" s="67">
        <v>2.5350000000000001</v>
      </c>
      <c r="E480" s="67">
        <v>2.5350000000000001</v>
      </c>
      <c r="F480" s="67">
        <v>2.5350000000000001</v>
      </c>
      <c r="G480" s="58" t="s">
        <v>442</v>
      </c>
    </row>
    <row r="481" spans="1:11" s="63" customFormat="1" ht="25.5">
      <c r="A481" s="640" t="s">
        <v>2052</v>
      </c>
      <c r="B481" s="640" t="s">
        <v>2053</v>
      </c>
      <c r="C481" s="58" t="s">
        <v>310</v>
      </c>
      <c r="D481" s="67">
        <v>179.41399999999999</v>
      </c>
      <c r="E481" s="67">
        <v>179.41399999999999</v>
      </c>
      <c r="F481" s="67">
        <v>179.41399999999999</v>
      </c>
      <c r="G481" s="58" t="s">
        <v>1922</v>
      </c>
    </row>
    <row r="482" spans="1:11" s="63" customFormat="1" ht="38.25">
      <c r="A482" s="641"/>
      <c r="B482" s="641"/>
      <c r="C482" s="58" t="s">
        <v>469</v>
      </c>
      <c r="D482" s="67">
        <v>1.08</v>
      </c>
      <c r="E482" s="67">
        <v>1.08</v>
      </c>
      <c r="F482" s="67"/>
      <c r="G482" s="58" t="s">
        <v>2011</v>
      </c>
    </row>
    <row r="483" spans="1:11" s="63" customFormat="1" ht="38.25">
      <c r="A483" s="641"/>
      <c r="B483" s="641"/>
      <c r="C483" s="58" t="s">
        <v>2049</v>
      </c>
      <c r="D483" s="67">
        <v>16.2</v>
      </c>
      <c r="E483" s="67">
        <v>16.2</v>
      </c>
      <c r="F483" s="67">
        <v>16.2</v>
      </c>
      <c r="G483" s="58" t="s">
        <v>2011</v>
      </c>
    </row>
    <row r="484" spans="1:11" s="63" customFormat="1">
      <c r="A484" s="642"/>
      <c r="B484" s="642"/>
      <c r="C484" s="58" t="s">
        <v>408</v>
      </c>
      <c r="D484" s="60">
        <v>3.32</v>
      </c>
      <c r="E484" s="60">
        <v>3.32</v>
      </c>
      <c r="F484" s="60"/>
      <c r="G484" s="51"/>
    </row>
    <row r="485" spans="1:11" s="63" customFormat="1">
      <c r="A485" s="49"/>
      <c r="B485" s="50"/>
      <c r="C485" s="51"/>
      <c r="D485" s="51">
        <f>SUM(D473:D484)</f>
        <v>500</v>
      </c>
      <c r="E485" s="51">
        <f>SUM(E473:E484)</f>
        <v>500</v>
      </c>
      <c r="F485" s="51">
        <f>SUM(F473:F484)</f>
        <v>495.6</v>
      </c>
      <c r="G485" s="51"/>
    </row>
    <row r="486" spans="1:11" s="63" customFormat="1" ht="38.25">
      <c r="A486" s="643" t="s">
        <v>2054</v>
      </c>
      <c r="B486" s="643" t="s">
        <v>2055</v>
      </c>
      <c r="C486" s="58" t="s">
        <v>453</v>
      </c>
      <c r="D486" s="51">
        <v>10.8</v>
      </c>
      <c r="E486" s="51">
        <v>10.8</v>
      </c>
      <c r="F486" s="51">
        <v>10.8</v>
      </c>
      <c r="G486" s="58" t="s">
        <v>2011</v>
      </c>
    </row>
    <row r="487" spans="1:11" s="63" customFormat="1">
      <c r="A487" s="644"/>
      <c r="B487" s="644"/>
      <c r="C487" s="58" t="s">
        <v>310</v>
      </c>
      <c r="D487" s="51">
        <v>173.2</v>
      </c>
      <c r="E487" s="51">
        <v>173.2</v>
      </c>
      <c r="F487" s="51"/>
      <c r="G487" s="51"/>
    </row>
    <row r="488" spans="1:11" s="63" customFormat="1">
      <c r="A488" s="49"/>
      <c r="B488" s="53"/>
      <c r="C488" s="51"/>
      <c r="D488" s="51">
        <f>SUM(D486:D487)</f>
        <v>184</v>
      </c>
      <c r="E488" s="51">
        <f>SUM(E486:E487)</f>
        <v>184</v>
      </c>
      <c r="F488" s="51">
        <f>SUM(F486:F487)</f>
        <v>10.8</v>
      </c>
      <c r="G488" s="51"/>
    </row>
    <row r="489" spans="1:11" s="63" customFormat="1" ht="25.5">
      <c r="A489" s="636" t="s">
        <v>2056</v>
      </c>
      <c r="B489" s="636" t="s">
        <v>2057</v>
      </c>
      <c r="C489" s="58" t="s">
        <v>2049</v>
      </c>
      <c r="D489" s="638">
        <v>850</v>
      </c>
      <c r="E489" s="68">
        <v>11.428000000000001</v>
      </c>
      <c r="F489" s="68">
        <v>11.428000000000001</v>
      </c>
      <c r="G489" s="58" t="s">
        <v>2058</v>
      </c>
    </row>
    <row r="490" spans="1:11" s="63" customFormat="1" ht="25.5">
      <c r="A490" s="637"/>
      <c r="B490" s="637"/>
      <c r="C490" s="58" t="s">
        <v>2059</v>
      </c>
      <c r="D490" s="639"/>
      <c r="E490" s="68">
        <v>838.572</v>
      </c>
      <c r="F490" s="68"/>
      <c r="G490" s="58" t="s">
        <v>2060</v>
      </c>
    </row>
    <row r="491" spans="1:11" s="63" customFormat="1" ht="51">
      <c r="A491" s="58" t="s">
        <v>2061</v>
      </c>
      <c r="B491" s="58" t="s">
        <v>2062</v>
      </c>
      <c r="C491" s="58" t="s">
        <v>2063</v>
      </c>
      <c r="D491" s="61">
        <v>500</v>
      </c>
      <c r="E491" s="68">
        <v>500</v>
      </c>
      <c r="F491" s="68">
        <v>149.666</v>
      </c>
      <c r="G491" s="58" t="s">
        <v>2064</v>
      </c>
    </row>
    <row r="492" spans="1:11" s="63" customFormat="1">
      <c r="A492" s="49"/>
      <c r="B492" s="53"/>
      <c r="C492" s="51"/>
      <c r="D492" s="51">
        <f>SUM(D489:D491)</f>
        <v>1350</v>
      </c>
      <c r="E492" s="51">
        <f>SUM(E489:E491)</f>
        <v>1350</v>
      </c>
      <c r="F492" s="51">
        <f>SUM(F489:F491)</f>
        <v>161.09399999999999</v>
      </c>
      <c r="G492" s="51"/>
    </row>
    <row r="493" spans="1:11" s="48" customFormat="1" ht="15">
      <c r="A493" s="334"/>
      <c r="B493" s="15" t="s">
        <v>1</v>
      </c>
      <c r="C493" s="16" t="s">
        <v>6</v>
      </c>
      <c r="D493" s="13">
        <f>D461+D472+D485+D488+D492</f>
        <v>10070.6</v>
      </c>
      <c r="E493" s="13">
        <f>E461+E472+E485+E488+E492</f>
        <v>10070.599999999999</v>
      </c>
      <c r="F493" s="13">
        <f>F461+F472+F485+F488+F492</f>
        <v>6906.1363899999997</v>
      </c>
      <c r="G493" s="16" t="s">
        <v>6</v>
      </c>
      <c r="H493" s="343"/>
      <c r="I493" s="343"/>
      <c r="J493" s="343"/>
      <c r="K493" s="343"/>
    </row>
    <row r="494" spans="1:11" s="4" customFormat="1">
      <c r="A494" s="645" t="s">
        <v>30</v>
      </c>
      <c r="B494" s="645"/>
      <c r="C494" s="645"/>
      <c r="D494" s="645"/>
      <c r="E494" s="645"/>
      <c r="F494" s="645"/>
      <c r="G494" s="645"/>
    </row>
    <row r="495" spans="1:11" s="7" customFormat="1" ht="51">
      <c r="A495" s="49" t="s">
        <v>357</v>
      </c>
      <c r="B495" s="49" t="s">
        <v>544</v>
      </c>
      <c r="C495" s="55" t="s">
        <v>545</v>
      </c>
      <c r="D495" s="62">
        <v>624.83000000000004</v>
      </c>
      <c r="E495" s="62">
        <v>200.68472</v>
      </c>
      <c r="F495" s="62">
        <v>200.68472</v>
      </c>
      <c r="G495" s="55" t="s">
        <v>2094</v>
      </c>
      <c r="H495" s="87"/>
      <c r="I495" s="87"/>
      <c r="J495" s="87"/>
      <c r="K495" s="87"/>
    </row>
    <row r="496" spans="1:11" s="7" customFormat="1" ht="38.25">
      <c r="A496" s="49" t="s">
        <v>2095</v>
      </c>
      <c r="B496" s="49" t="s">
        <v>2096</v>
      </c>
      <c r="C496" s="55" t="s">
        <v>545</v>
      </c>
      <c r="D496" s="62">
        <v>300</v>
      </c>
      <c r="E496" s="62">
        <v>16.729220000000002</v>
      </c>
      <c r="F496" s="62">
        <v>16.729220000000002</v>
      </c>
      <c r="G496" s="55" t="s">
        <v>2097</v>
      </c>
      <c r="H496" s="87"/>
      <c r="I496" s="87"/>
      <c r="J496" s="87"/>
      <c r="K496" s="87"/>
    </row>
    <row r="497" spans="1:11" s="72" customFormat="1" ht="38.25">
      <c r="A497" s="49" t="s">
        <v>376</v>
      </c>
      <c r="B497" s="49" t="s">
        <v>547</v>
      </c>
      <c r="C497" s="55" t="s">
        <v>377</v>
      </c>
      <c r="D497" s="62">
        <v>1244.1043099999999</v>
      </c>
      <c r="E497" s="62">
        <v>1244.1043099999999</v>
      </c>
      <c r="F497" s="62">
        <v>1244.1043099999999</v>
      </c>
      <c r="G497" s="55" t="s">
        <v>548</v>
      </c>
      <c r="H497" s="344"/>
      <c r="I497" s="344"/>
      <c r="J497" s="344"/>
      <c r="K497" s="344"/>
    </row>
    <row r="498" spans="1:11" s="72" customFormat="1" ht="51">
      <c r="A498" s="49" t="s">
        <v>378</v>
      </c>
      <c r="B498" s="49" t="s">
        <v>549</v>
      </c>
      <c r="C498" s="55" t="s">
        <v>377</v>
      </c>
      <c r="D498" s="62">
        <v>451.06806</v>
      </c>
      <c r="E498" s="62">
        <v>451.06806</v>
      </c>
      <c r="F498" s="62">
        <v>451.06806</v>
      </c>
      <c r="G498" s="55" t="s">
        <v>548</v>
      </c>
      <c r="H498" s="344"/>
      <c r="I498" s="344"/>
      <c r="J498" s="344"/>
      <c r="K498" s="344"/>
    </row>
    <row r="499" spans="1:11" s="72" customFormat="1" ht="51">
      <c r="A499" s="49" t="s">
        <v>379</v>
      </c>
      <c r="B499" s="49" t="s">
        <v>550</v>
      </c>
      <c r="C499" s="55" t="s">
        <v>377</v>
      </c>
      <c r="D499" s="62">
        <v>1000</v>
      </c>
      <c r="E499" s="62">
        <v>8.1166199999999993</v>
      </c>
      <c r="F499" s="62">
        <v>8.1166199999999993</v>
      </c>
      <c r="G499" s="55" t="s">
        <v>382</v>
      </c>
      <c r="H499" s="344"/>
      <c r="I499" s="344"/>
      <c r="J499" s="344"/>
      <c r="K499" s="344"/>
    </row>
    <row r="500" spans="1:11" s="72" customFormat="1" ht="63.75">
      <c r="A500" s="49" t="s">
        <v>380</v>
      </c>
      <c r="B500" s="49" t="s">
        <v>551</v>
      </c>
      <c r="C500" s="55" t="s">
        <v>377</v>
      </c>
      <c r="D500" s="62">
        <v>2202.4120699999999</v>
      </c>
      <c r="E500" s="62">
        <v>2202.4120699999999</v>
      </c>
      <c r="F500" s="62">
        <v>2202.4120699999999</v>
      </c>
      <c r="G500" s="55" t="s">
        <v>548</v>
      </c>
      <c r="H500" s="345"/>
      <c r="I500" s="344"/>
      <c r="J500" s="344"/>
      <c r="K500" s="344"/>
    </row>
    <row r="501" spans="1:11" s="72" customFormat="1" ht="51">
      <c r="A501" s="49" t="s">
        <v>381</v>
      </c>
      <c r="B501" s="49" t="s">
        <v>552</v>
      </c>
      <c r="C501" s="55" t="s">
        <v>377</v>
      </c>
      <c r="D501" s="62">
        <v>1000</v>
      </c>
      <c r="E501" s="62">
        <v>53.942</v>
      </c>
      <c r="F501" s="62">
        <v>53.942349999999998</v>
      </c>
      <c r="G501" s="55" t="s">
        <v>382</v>
      </c>
      <c r="H501" s="344"/>
      <c r="I501" s="345"/>
      <c r="J501" s="344"/>
      <c r="K501" s="344"/>
    </row>
    <row r="502" spans="1:11" s="72" customFormat="1" ht="51">
      <c r="A502" s="49" t="s">
        <v>383</v>
      </c>
      <c r="B502" s="73" t="s">
        <v>553</v>
      </c>
      <c r="C502" s="55" t="s">
        <v>377</v>
      </c>
      <c r="D502" s="62">
        <v>708.06200000000001</v>
      </c>
      <c r="E502" s="62">
        <v>56.201929999999997</v>
      </c>
      <c r="F502" s="62">
        <v>56.201929999999997</v>
      </c>
      <c r="G502" s="55" t="s">
        <v>382</v>
      </c>
      <c r="H502" s="344"/>
      <c r="I502" s="345"/>
      <c r="J502" s="344"/>
      <c r="K502" s="344"/>
    </row>
    <row r="503" spans="1:11" s="72" customFormat="1" ht="38.25">
      <c r="A503" s="49" t="s">
        <v>384</v>
      </c>
      <c r="B503" s="49" t="s">
        <v>554</v>
      </c>
      <c r="C503" s="55" t="s">
        <v>377</v>
      </c>
      <c r="D503" s="62">
        <v>78.069220000000001</v>
      </c>
      <c r="E503" s="62">
        <v>78.069220000000001</v>
      </c>
      <c r="F503" s="62">
        <v>78.069220000000001</v>
      </c>
      <c r="G503" s="55" t="s">
        <v>382</v>
      </c>
      <c r="H503" s="344"/>
      <c r="I503" s="344"/>
      <c r="J503" s="344"/>
      <c r="K503" s="344"/>
    </row>
    <row r="504" spans="1:11" s="72" customFormat="1" ht="38.25">
      <c r="A504" s="49" t="s">
        <v>385</v>
      </c>
      <c r="B504" s="73" t="s">
        <v>555</v>
      </c>
      <c r="C504" s="55" t="s">
        <v>377</v>
      </c>
      <c r="D504" s="62">
        <v>49.969470000000001</v>
      </c>
      <c r="E504" s="62">
        <v>20.728000000000002</v>
      </c>
      <c r="F504" s="62">
        <v>20.728000000000002</v>
      </c>
      <c r="G504" s="55" t="s">
        <v>382</v>
      </c>
      <c r="H504" s="344"/>
      <c r="I504" s="344"/>
      <c r="J504" s="344"/>
      <c r="K504" s="344"/>
    </row>
    <row r="505" spans="1:11" s="72" customFormat="1" ht="38.25">
      <c r="A505" s="49" t="s">
        <v>386</v>
      </c>
      <c r="B505" s="73" t="s">
        <v>556</v>
      </c>
      <c r="C505" s="55" t="s">
        <v>377</v>
      </c>
      <c r="D505" s="62">
        <v>47.45055</v>
      </c>
      <c r="E505" s="62">
        <v>14.23516</v>
      </c>
      <c r="F505" s="62">
        <v>14.23516</v>
      </c>
      <c r="G505" s="55" t="s">
        <v>382</v>
      </c>
      <c r="H505" s="344"/>
      <c r="I505" s="344"/>
      <c r="J505" s="344"/>
      <c r="K505" s="344"/>
    </row>
    <row r="506" spans="1:11" s="72" customFormat="1" ht="51">
      <c r="A506" s="49" t="s">
        <v>2098</v>
      </c>
      <c r="B506" s="73" t="s">
        <v>2099</v>
      </c>
      <c r="C506" s="55" t="s">
        <v>377</v>
      </c>
      <c r="D506" s="62">
        <v>299.86426</v>
      </c>
      <c r="E506" s="62">
        <v>299.86426</v>
      </c>
      <c r="F506" s="62">
        <v>299.86426</v>
      </c>
      <c r="G506" s="55" t="s">
        <v>2100</v>
      </c>
      <c r="H506" s="344"/>
      <c r="I506" s="344"/>
      <c r="J506" s="344"/>
      <c r="K506" s="344"/>
    </row>
    <row r="507" spans="1:11" s="72" customFormat="1" ht="51">
      <c r="A507" s="49" t="s">
        <v>557</v>
      </c>
      <c r="B507" s="49" t="s">
        <v>558</v>
      </c>
      <c r="C507" s="55" t="s">
        <v>387</v>
      </c>
      <c r="D507" s="62">
        <v>834.75234999999998</v>
      </c>
      <c r="E507" s="62">
        <v>834.75234999999998</v>
      </c>
      <c r="F507" s="62">
        <v>834.75234999999998</v>
      </c>
      <c r="G507" s="55" t="s">
        <v>559</v>
      </c>
      <c r="H507" s="344"/>
      <c r="I507" s="344"/>
      <c r="J507" s="344"/>
      <c r="K507" s="344"/>
    </row>
    <row r="508" spans="1:11" s="72" customFormat="1" ht="38.25">
      <c r="A508" s="49" t="s">
        <v>560</v>
      </c>
      <c r="B508" s="49" t="s">
        <v>561</v>
      </c>
      <c r="C508" s="55" t="s">
        <v>387</v>
      </c>
      <c r="D508" s="62">
        <v>354</v>
      </c>
      <c r="E508" s="62">
        <v>347.97575999999998</v>
      </c>
      <c r="F508" s="62">
        <v>347.97575999999998</v>
      </c>
      <c r="G508" s="55" t="s">
        <v>548</v>
      </c>
      <c r="H508" s="344"/>
      <c r="I508" s="344"/>
      <c r="J508" s="344"/>
      <c r="K508" s="344"/>
    </row>
    <row r="509" spans="1:11" s="72" customFormat="1" ht="51">
      <c r="A509" s="49" t="s">
        <v>2101</v>
      </c>
      <c r="B509" s="49" t="s">
        <v>2102</v>
      </c>
      <c r="C509" s="55" t="s">
        <v>387</v>
      </c>
      <c r="D509" s="62">
        <v>103.00700000000001</v>
      </c>
      <c r="E509" s="62">
        <v>32.805950000000003</v>
      </c>
      <c r="F509" s="62">
        <v>32.805950000000003</v>
      </c>
      <c r="G509" s="55" t="s">
        <v>546</v>
      </c>
      <c r="H509" s="344"/>
      <c r="I509" s="344"/>
      <c r="J509" s="344"/>
      <c r="K509" s="344"/>
    </row>
    <row r="510" spans="1:11" s="72" customFormat="1" ht="38.25">
      <c r="A510" s="49" t="s">
        <v>2103</v>
      </c>
      <c r="B510" s="49" t="s">
        <v>2104</v>
      </c>
      <c r="C510" s="55" t="s">
        <v>387</v>
      </c>
      <c r="D510" s="62">
        <v>280.64062000000001</v>
      </c>
      <c r="E510" s="62">
        <v>280.64062000000001</v>
      </c>
      <c r="F510" s="62">
        <v>280.64062000000001</v>
      </c>
      <c r="G510" s="55" t="s">
        <v>2100</v>
      </c>
      <c r="H510" s="344"/>
      <c r="I510" s="344"/>
      <c r="J510" s="344"/>
      <c r="K510" s="344"/>
    </row>
    <row r="511" spans="1:11" s="72" customFormat="1" ht="63.75">
      <c r="A511" s="49" t="s">
        <v>388</v>
      </c>
      <c r="B511" s="49" t="s">
        <v>562</v>
      </c>
      <c r="C511" s="55" t="s">
        <v>389</v>
      </c>
      <c r="D511" s="62">
        <v>313.4676</v>
      </c>
      <c r="E511" s="62">
        <v>313.4676</v>
      </c>
      <c r="F511" s="62">
        <v>313.4676</v>
      </c>
      <c r="G511" s="55" t="s">
        <v>390</v>
      </c>
      <c r="H511" s="344"/>
      <c r="I511" s="344"/>
      <c r="J511" s="344"/>
      <c r="K511" s="344"/>
    </row>
    <row r="512" spans="1:11" s="72" customFormat="1" ht="38.25">
      <c r="A512" s="49" t="s">
        <v>563</v>
      </c>
      <c r="B512" s="49" t="s">
        <v>564</v>
      </c>
      <c r="C512" s="55" t="s">
        <v>389</v>
      </c>
      <c r="D512" s="62">
        <v>251.53200000000001</v>
      </c>
      <c r="E512" s="62">
        <v>207.99674999999999</v>
      </c>
      <c r="F512" s="62">
        <v>207.99674999999999</v>
      </c>
      <c r="G512" s="55" t="s">
        <v>390</v>
      </c>
      <c r="H512" s="344"/>
      <c r="I512" s="344"/>
      <c r="J512" s="344"/>
      <c r="K512" s="344"/>
    </row>
    <row r="513" spans="1:11" s="72" customFormat="1" ht="63.75">
      <c r="A513" s="49" t="s">
        <v>391</v>
      </c>
      <c r="B513" s="49" t="s">
        <v>565</v>
      </c>
      <c r="C513" s="55" t="s">
        <v>389</v>
      </c>
      <c r="D513" s="62">
        <v>35</v>
      </c>
      <c r="E513" s="62">
        <v>22.315270000000002</v>
      </c>
      <c r="F513" s="62">
        <v>22.315270000000002</v>
      </c>
      <c r="G513" s="55" t="s">
        <v>566</v>
      </c>
      <c r="H513" s="344"/>
      <c r="I513" s="344"/>
      <c r="J513" s="344"/>
      <c r="K513" s="344"/>
    </row>
    <row r="514" spans="1:11" s="72" customFormat="1" ht="51">
      <c r="A514" s="58" t="s">
        <v>2105</v>
      </c>
      <c r="B514" s="58" t="s">
        <v>2106</v>
      </c>
      <c r="C514" s="55" t="s">
        <v>2107</v>
      </c>
      <c r="D514" s="62">
        <v>69.8</v>
      </c>
      <c r="E514" s="62">
        <v>67.769599999999997</v>
      </c>
      <c r="F514" s="62">
        <v>67.769599999999997</v>
      </c>
      <c r="G514" s="55" t="s">
        <v>2094</v>
      </c>
      <c r="H514" s="344"/>
      <c r="I514" s="344"/>
      <c r="J514" s="344"/>
      <c r="K514" s="344"/>
    </row>
    <row r="515" spans="1:11" s="72" customFormat="1" ht="51">
      <c r="A515" s="58" t="s">
        <v>2108</v>
      </c>
      <c r="B515" s="58" t="s">
        <v>2109</v>
      </c>
      <c r="C515" s="55" t="s">
        <v>2107</v>
      </c>
      <c r="D515" s="62">
        <v>69.8</v>
      </c>
      <c r="E515" s="62">
        <v>70.690389999999994</v>
      </c>
      <c r="F515" s="62">
        <v>70.690389999999994</v>
      </c>
      <c r="G515" s="55" t="s">
        <v>2094</v>
      </c>
      <c r="H515" s="344"/>
      <c r="I515" s="344"/>
      <c r="J515" s="344"/>
      <c r="K515" s="344"/>
    </row>
    <row r="516" spans="1:11" s="72" customFormat="1" ht="25.5">
      <c r="A516" s="49" t="s">
        <v>392</v>
      </c>
      <c r="B516" s="49" t="s">
        <v>567</v>
      </c>
      <c r="C516" s="55" t="s">
        <v>276</v>
      </c>
      <c r="D516" s="62">
        <v>572.77874999999995</v>
      </c>
      <c r="E516" s="62">
        <v>572.77874999999995</v>
      </c>
      <c r="F516" s="62">
        <v>572.77874999999995</v>
      </c>
      <c r="G516" s="62" t="s">
        <v>393</v>
      </c>
      <c r="H516" s="344"/>
      <c r="I516" s="344"/>
      <c r="J516" s="344"/>
      <c r="K516" s="344"/>
    </row>
    <row r="517" spans="1:11" s="72" customFormat="1" ht="51">
      <c r="A517" s="49" t="s">
        <v>394</v>
      </c>
      <c r="B517" s="49" t="s">
        <v>2110</v>
      </c>
      <c r="C517" s="55" t="s">
        <v>395</v>
      </c>
      <c r="D517" s="62">
        <v>560.47573999999997</v>
      </c>
      <c r="E517" s="62">
        <v>560.47573999999997</v>
      </c>
      <c r="F517" s="62">
        <v>560.47573999999997</v>
      </c>
      <c r="G517" s="62" t="s">
        <v>393</v>
      </c>
      <c r="H517" s="344"/>
      <c r="I517" s="344"/>
      <c r="J517" s="344"/>
      <c r="K517" s="344"/>
    </row>
    <row r="518" spans="1:11" s="72" customFormat="1" ht="51">
      <c r="A518" s="49" t="s">
        <v>396</v>
      </c>
      <c r="B518" s="49" t="s">
        <v>2111</v>
      </c>
      <c r="C518" s="55" t="s">
        <v>395</v>
      </c>
      <c r="D518" s="62">
        <v>1397.962</v>
      </c>
      <c r="E518" s="62">
        <v>965.84857999999997</v>
      </c>
      <c r="F518" s="62">
        <v>965.84857999999997</v>
      </c>
      <c r="G518" s="62" t="s">
        <v>2112</v>
      </c>
      <c r="H518" s="344"/>
      <c r="I518" s="344"/>
      <c r="J518" s="344"/>
      <c r="K518" s="344"/>
    </row>
    <row r="519" spans="1:11" s="72" customFormat="1" ht="51">
      <c r="A519" s="49" t="s">
        <v>568</v>
      </c>
      <c r="B519" s="49" t="s">
        <v>569</v>
      </c>
      <c r="C519" s="55" t="s">
        <v>395</v>
      </c>
      <c r="D519" s="62">
        <v>1139.3033600000001</v>
      </c>
      <c r="E519" s="62">
        <v>1139.3033600000001</v>
      </c>
      <c r="F519" s="62">
        <v>1139.3033600000001</v>
      </c>
      <c r="G519" s="62" t="s">
        <v>393</v>
      </c>
      <c r="H519" s="344"/>
      <c r="I519" s="344"/>
      <c r="J519" s="344"/>
      <c r="K519" s="344"/>
    </row>
    <row r="520" spans="1:11" s="72" customFormat="1" ht="38.25">
      <c r="A520" s="49" t="s">
        <v>397</v>
      </c>
      <c r="B520" s="49" t="s">
        <v>2113</v>
      </c>
      <c r="C520" s="55" t="s">
        <v>395</v>
      </c>
      <c r="D520" s="62">
        <v>845.67885999999999</v>
      </c>
      <c r="E520" s="62">
        <v>845.67885999999999</v>
      </c>
      <c r="F520" s="62">
        <v>845.67885999999999</v>
      </c>
      <c r="G520" s="62" t="s">
        <v>393</v>
      </c>
      <c r="H520" s="344"/>
      <c r="I520" s="344"/>
      <c r="J520" s="344"/>
      <c r="K520" s="344"/>
    </row>
    <row r="521" spans="1:11" s="72" customFormat="1" ht="51">
      <c r="A521" s="49" t="s">
        <v>398</v>
      </c>
      <c r="B521" s="49" t="s">
        <v>2114</v>
      </c>
      <c r="C521" s="55" t="s">
        <v>395</v>
      </c>
      <c r="D521" s="62">
        <v>1066.0447899999999</v>
      </c>
      <c r="E521" s="62">
        <v>1066.0447899999999</v>
      </c>
      <c r="F521" s="62">
        <v>1066.0447899999999</v>
      </c>
      <c r="G521" s="62" t="s">
        <v>393</v>
      </c>
      <c r="H521" s="344"/>
      <c r="I521" s="344"/>
      <c r="J521" s="344"/>
      <c r="K521" s="344"/>
    </row>
    <row r="522" spans="1:11" s="72" customFormat="1" ht="63.75">
      <c r="A522" s="49" t="s">
        <v>570</v>
      </c>
      <c r="B522" s="49" t="s">
        <v>2115</v>
      </c>
      <c r="C522" s="55" t="s">
        <v>395</v>
      </c>
      <c r="D522" s="62">
        <v>51.486539999999998</v>
      </c>
      <c r="E522" s="62">
        <v>51.486539999999998</v>
      </c>
      <c r="F522" s="62">
        <v>51.486539999999998</v>
      </c>
      <c r="G522" s="55" t="s">
        <v>546</v>
      </c>
      <c r="H522" s="344"/>
      <c r="I522" s="344"/>
      <c r="J522" s="344"/>
      <c r="K522" s="344"/>
    </row>
    <row r="523" spans="1:11" s="72" customFormat="1" ht="63.75">
      <c r="A523" s="49" t="s">
        <v>571</v>
      </c>
      <c r="B523" s="49" t="s">
        <v>572</v>
      </c>
      <c r="C523" s="55" t="s">
        <v>395</v>
      </c>
      <c r="D523" s="62">
        <v>296.98921999999999</v>
      </c>
      <c r="E523" s="62">
        <v>296.98921999999999</v>
      </c>
      <c r="F523" s="62">
        <v>296.98921999999999</v>
      </c>
      <c r="G523" s="62" t="s">
        <v>548</v>
      </c>
      <c r="H523" s="344"/>
      <c r="I523" s="344"/>
      <c r="J523" s="344"/>
      <c r="K523" s="344"/>
    </row>
    <row r="524" spans="1:11" s="72" customFormat="1" ht="38.25">
      <c r="A524" s="49" t="s">
        <v>573</v>
      </c>
      <c r="B524" s="49" t="s">
        <v>574</v>
      </c>
      <c r="C524" s="55" t="s">
        <v>395</v>
      </c>
      <c r="D524" s="62">
        <v>1208.9307799999999</v>
      </c>
      <c r="E524" s="62">
        <v>1208.9307799999999</v>
      </c>
      <c r="F524" s="62">
        <v>1208.9307799999999</v>
      </c>
      <c r="G524" s="54" t="s">
        <v>575</v>
      </c>
      <c r="H524" s="344"/>
      <c r="I524" s="344"/>
      <c r="J524" s="344"/>
      <c r="K524" s="344"/>
    </row>
    <row r="525" spans="1:11" s="72" customFormat="1" ht="51">
      <c r="A525" s="49" t="s">
        <v>576</v>
      </c>
      <c r="B525" s="49" t="s">
        <v>577</v>
      </c>
      <c r="C525" s="55" t="s">
        <v>395</v>
      </c>
      <c r="D525" s="62">
        <v>18.633389999999999</v>
      </c>
      <c r="E525" s="62">
        <v>18.633389999999999</v>
      </c>
      <c r="F525" s="62">
        <v>18.633389999999999</v>
      </c>
      <c r="G525" s="62" t="s">
        <v>578</v>
      </c>
      <c r="H525" s="344"/>
      <c r="I525" s="344"/>
      <c r="J525" s="344"/>
      <c r="K525" s="344"/>
    </row>
    <row r="526" spans="1:11" s="72" customFormat="1" ht="63.75">
      <c r="A526" s="49" t="s">
        <v>579</v>
      </c>
      <c r="B526" s="49" t="s">
        <v>580</v>
      </c>
      <c r="C526" s="55" t="s">
        <v>395</v>
      </c>
      <c r="D526" s="62">
        <v>67.293350000000004</v>
      </c>
      <c r="E526" s="62">
        <v>67.293350000000004</v>
      </c>
      <c r="F526" s="62">
        <v>67.293350000000004</v>
      </c>
      <c r="G526" s="62" t="s">
        <v>578</v>
      </c>
      <c r="H526" s="344"/>
      <c r="I526" s="344"/>
      <c r="J526" s="344"/>
      <c r="K526" s="344"/>
    </row>
    <row r="527" spans="1:11" s="72" customFormat="1" ht="63.75">
      <c r="A527" s="49" t="s">
        <v>581</v>
      </c>
      <c r="B527" s="49" t="s">
        <v>582</v>
      </c>
      <c r="C527" s="55" t="s">
        <v>395</v>
      </c>
      <c r="D527" s="62">
        <v>46.423679999999997</v>
      </c>
      <c r="E527" s="62">
        <v>46.423679999999997</v>
      </c>
      <c r="F527" s="62">
        <v>46.423679999999997</v>
      </c>
      <c r="G527" s="62" t="s">
        <v>578</v>
      </c>
      <c r="H527" s="344"/>
      <c r="I527" s="344"/>
      <c r="J527" s="344"/>
      <c r="K527" s="344"/>
    </row>
    <row r="528" spans="1:11" s="72" customFormat="1" ht="102">
      <c r="A528" s="49" t="s">
        <v>399</v>
      </c>
      <c r="B528" s="49" t="s">
        <v>399</v>
      </c>
      <c r="C528" s="55" t="s">
        <v>400</v>
      </c>
      <c r="D528" s="62">
        <v>4000</v>
      </c>
      <c r="E528" s="62">
        <v>66.496920000000003</v>
      </c>
      <c r="F528" s="62">
        <v>66.496920000000003</v>
      </c>
      <c r="G528" s="62"/>
      <c r="H528" s="344"/>
      <c r="I528" s="344"/>
      <c r="J528" s="344"/>
      <c r="K528" s="344"/>
    </row>
    <row r="529" spans="1:11" s="72" customFormat="1" ht="15">
      <c r="A529" s="334"/>
      <c r="B529" s="15" t="s">
        <v>1</v>
      </c>
      <c r="C529" s="16" t="s">
        <v>6</v>
      </c>
      <c r="D529" s="13">
        <f>SUM(D495:D528)</f>
        <v>21589.829969999995</v>
      </c>
      <c r="E529" s="13">
        <f>SUM(E497:E528)</f>
        <v>13513.53988</v>
      </c>
      <c r="F529" s="13">
        <f>SUM(F497:F528)</f>
        <v>13513.540229999999</v>
      </c>
      <c r="G529" s="16" t="s">
        <v>6</v>
      </c>
      <c r="H529" s="344"/>
      <c r="I529" s="344"/>
      <c r="J529" s="344"/>
      <c r="K529" s="344"/>
    </row>
    <row r="530" spans="1:11" s="4" customFormat="1">
      <c r="A530" s="645" t="s">
        <v>31</v>
      </c>
      <c r="B530" s="645"/>
      <c r="C530" s="645"/>
      <c r="D530" s="645"/>
      <c r="E530" s="645"/>
      <c r="F530" s="645"/>
      <c r="G530" s="645"/>
    </row>
    <row r="531" spans="1:11" s="7" customFormat="1" ht="26.25">
      <c r="A531" s="49" t="s">
        <v>282</v>
      </c>
      <c r="B531" s="50" t="s">
        <v>283</v>
      </c>
      <c r="C531" s="50" t="s">
        <v>283</v>
      </c>
      <c r="D531" s="51">
        <v>75.698999999999998</v>
      </c>
      <c r="E531" s="51">
        <v>75.698999999999998</v>
      </c>
      <c r="F531" s="51">
        <v>75.698999999999998</v>
      </c>
      <c r="G531" s="56" t="s">
        <v>284</v>
      </c>
      <c r="H531" s="87"/>
      <c r="I531" s="87"/>
      <c r="J531" s="87"/>
      <c r="K531" s="87"/>
    </row>
    <row r="532" spans="1:11" s="7" customFormat="1" ht="15">
      <c r="A532" s="49" t="s">
        <v>282</v>
      </c>
      <c r="B532" s="50" t="s">
        <v>285</v>
      </c>
      <c r="C532" s="50" t="s">
        <v>285</v>
      </c>
      <c r="D532" s="51">
        <v>4.1440000000000001</v>
      </c>
      <c r="E532" s="51">
        <v>4.1440000000000001</v>
      </c>
      <c r="F532" s="51">
        <v>4.1440000000000001</v>
      </c>
      <c r="G532" s="51" t="s">
        <v>286</v>
      </c>
      <c r="H532" s="87"/>
      <c r="I532" s="87"/>
      <c r="J532" s="87"/>
      <c r="K532" s="87"/>
    </row>
    <row r="533" spans="1:11" s="7" customFormat="1" ht="15">
      <c r="A533" s="49" t="s">
        <v>282</v>
      </c>
      <c r="B533" s="50" t="s">
        <v>285</v>
      </c>
      <c r="C533" s="50" t="s">
        <v>285</v>
      </c>
      <c r="D533" s="51">
        <v>1.6639999999999999</v>
      </c>
      <c r="E533" s="51">
        <v>1.6639999999999999</v>
      </c>
      <c r="F533" s="51">
        <v>1.6639999999999999</v>
      </c>
      <c r="G533" s="51" t="s">
        <v>286</v>
      </c>
      <c r="H533" s="87"/>
      <c r="I533" s="87"/>
      <c r="J533" s="87"/>
      <c r="K533" s="87"/>
    </row>
    <row r="534" spans="1:11" s="7" customFormat="1" ht="26.25">
      <c r="A534" s="49" t="s">
        <v>287</v>
      </c>
      <c r="B534" s="50" t="s">
        <v>288</v>
      </c>
      <c r="C534" s="51" t="s">
        <v>289</v>
      </c>
      <c r="D534" s="51">
        <v>7.3680000000000003</v>
      </c>
      <c r="E534" s="51">
        <v>7.3680000000000003</v>
      </c>
      <c r="F534" s="51">
        <v>7.3680000000000003</v>
      </c>
      <c r="G534" s="51" t="s">
        <v>286</v>
      </c>
      <c r="H534" s="87"/>
      <c r="I534" s="87"/>
      <c r="J534" s="87"/>
      <c r="K534" s="87"/>
    </row>
    <row r="535" spans="1:11" s="7" customFormat="1" ht="26.25">
      <c r="A535" s="49" t="s">
        <v>290</v>
      </c>
      <c r="B535" s="50" t="s">
        <v>291</v>
      </c>
      <c r="C535" s="51" t="s">
        <v>289</v>
      </c>
      <c r="D535" s="51">
        <v>6.94</v>
      </c>
      <c r="E535" s="51">
        <v>6.94</v>
      </c>
      <c r="F535" s="51">
        <v>6.94</v>
      </c>
      <c r="G535" s="51" t="s">
        <v>286</v>
      </c>
      <c r="H535" s="87"/>
      <c r="I535" s="87"/>
      <c r="J535" s="87"/>
      <c r="K535" s="87"/>
    </row>
    <row r="536" spans="1:11" s="7" customFormat="1" ht="26.25">
      <c r="A536" s="56" t="s">
        <v>292</v>
      </c>
      <c r="B536" s="56" t="s">
        <v>292</v>
      </c>
      <c r="C536" s="51" t="s">
        <v>289</v>
      </c>
      <c r="D536" s="51">
        <v>1.8779999999999999</v>
      </c>
      <c r="E536" s="51">
        <v>1.8779999999999999</v>
      </c>
      <c r="F536" s="51">
        <v>1.8779999999999999</v>
      </c>
      <c r="G536" s="51" t="s">
        <v>286</v>
      </c>
      <c r="H536" s="87"/>
      <c r="I536" s="87"/>
      <c r="J536" s="87"/>
      <c r="K536" s="87"/>
    </row>
    <row r="537" spans="1:11" s="7" customFormat="1" ht="15">
      <c r="A537" s="51" t="s">
        <v>289</v>
      </c>
      <c r="B537" s="51" t="s">
        <v>289</v>
      </c>
      <c r="C537" s="51" t="s">
        <v>289</v>
      </c>
      <c r="D537" s="51">
        <v>2.06</v>
      </c>
      <c r="E537" s="51">
        <v>2.06</v>
      </c>
      <c r="F537" s="51">
        <v>2.06</v>
      </c>
      <c r="G537" s="51" t="s">
        <v>286</v>
      </c>
      <c r="H537" s="87"/>
      <c r="I537" s="87"/>
      <c r="J537" s="87"/>
      <c r="K537" s="87"/>
    </row>
    <row r="538" spans="1:11" s="7" customFormat="1" ht="25.5">
      <c r="A538" s="49" t="s">
        <v>293</v>
      </c>
      <c r="B538" s="49" t="s">
        <v>293</v>
      </c>
      <c r="C538" s="51" t="s">
        <v>289</v>
      </c>
      <c r="D538" s="51">
        <v>2.7450000000000001</v>
      </c>
      <c r="E538" s="51">
        <v>2.7450000000000001</v>
      </c>
      <c r="F538" s="51">
        <v>2.7450000000000001</v>
      </c>
      <c r="G538" s="51" t="s">
        <v>286</v>
      </c>
      <c r="H538" s="87"/>
      <c r="I538" s="87"/>
      <c r="J538" s="87"/>
      <c r="K538" s="87"/>
    </row>
    <row r="539" spans="1:11" s="7" customFormat="1" ht="25.5">
      <c r="A539" s="49" t="s">
        <v>293</v>
      </c>
      <c r="B539" s="49" t="s">
        <v>293</v>
      </c>
      <c r="C539" s="249" t="s">
        <v>294</v>
      </c>
      <c r="D539" s="51">
        <v>106.218</v>
      </c>
      <c r="E539" s="51">
        <v>106.218</v>
      </c>
      <c r="F539" s="51">
        <v>106.218</v>
      </c>
      <c r="G539" s="51" t="s">
        <v>295</v>
      </c>
      <c r="H539" s="87"/>
      <c r="I539" s="87"/>
      <c r="J539" s="87"/>
      <c r="K539" s="87"/>
    </row>
    <row r="540" spans="1:11" s="7" customFormat="1" ht="26.25">
      <c r="A540" s="56" t="s">
        <v>292</v>
      </c>
      <c r="B540" s="249" t="s">
        <v>294</v>
      </c>
      <c r="C540" s="249" t="s">
        <v>294</v>
      </c>
      <c r="D540" s="51">
        <v>106.19</v>
      </c>
      <c r="E540" s="51">
        <v>106.19</v>
      </c>
      <c r="F540" s="51">
        <v>106.19</v>
      </c>
      <c r="G540" s="51" t="s">
        <v>295</v>
      </c>
      <c r="H540" s="87"/>
      <c r="I540" s="87"/>
      <c r="J540" s="87"/>
      <c r="K540" s="87"/>
    </row>
    <row r="541" spans="1:11" s="7" customFormat="1" ht="25.5">
      <c r="A541" s="49" t="s">
        <v>296</v>
      </c>
      <c r="B541" s="249" t="s">
        <v>294</v>
      </c>
      <c r="C541" s="249" t="s">
        <v>294</v>
      </c>
      <c r="D541" s="51">
        <v>96.64</v>
      </c>
      <c r="E541" s="51">
        <v>96.64</v>
      </c>
      <c r="F541" s="51">
        <v>96.64</v>
      </c>
      <c r="G541" s="51" t="s">
        <v>295</v>
      </c>
      <c r="H541" s="87"/>
      <c r="I541" s="87"/>
      <c r="J541" s="87"/>
      <c r="K541" s="87"/>
    </row>
    <row r="542" spans="1:11" s="7" customFormat="1" ht="25.5">
      <c r="A542" s="49" t="s">
        <v>297</v>
      </c>
      <c r="B542" s="249" t="s">
        <v>294</v>
      </c>
      <c r="C542" s="249" t="s">
        <v>294</v>
      </c>
      <c r="D542" s="51">
        <v>62.216999999999999</v>
      </c>
      <c r="E542" s="51">
        <v>62.216999999999999</v>
      </c>
      <c r="F542" s="51">
        <v>62.216999999999999</v>
      </c>
      <c r="G542" s="51" t="s">
        <v>295</v>
      </c>
      <c r="H542" s="87"/>
      <c r="I542" s="87"/>
      <c r="J542" s="87"/>
      <c r="K542" s="87"/>
    </row>
    <row r="543" spans="1:11" s="7" customFormat="1" ht="25.5">
      <c r="A543" s="49" t="s">
        <v>298</v>
      </c>
      <c r="B543" s="249" t="s">
        <v>299</v>
      </c>
      <c r="C543" s="249" t="s">
        <v>299</v>
      </c>
      <c r="D543" s="51">
        <v>818.49300000000005</v>
      </c>
      <c r="E543" s="51">
        <v>204.185</v>
      </c>
      <c r="F543" s="51">
        <v>204.185</v>
      </c>
      <c r="G543" s="51"/>
      <c r="H543" s="87"/>
      <c r="I543" s="87"/>
      <c r="J543" s="87"/>
      <c r="K543" s="87"/>
    </row>
    <row r="544" spans="1:11" s="7" customFormat="1" ht="26.25">
      <c r="A544" s="49" t="s">
        <v>300</v>
      </c>
      <c r="B544" s="249" t="s">
        <v>301</v>
      </c>
      <c r="C544" s="249" t="s">
        <v>301</v>
      </c>
      <c r="D544" s="51">
        <v>2090.8879999999999</v>
      </c>
      <c r="E544" s="59">
        <v>1799.999</v>
      </c>
      <c r="F544" s="51">
        <v>899.99951999999996</v>
      </c>
      <c r="G544" s="56" t="s">
        <v>619</v>
      </c>
      <c r="H544" s="87"/>
      <c r="I544" s="87"/>
      <c r="J544" s="87"/>
      <c r="K544" s="87"/>
    </row>
    <row r="545" spans="1:11" s="7" customFormat="1" ht="26.25">
      <c r="A545" s="49" t="s">
        <v>302</v>
      </c>
      <c r="B545" s="249" t="s">
        <v>301</v>
      </c>
      <c r="C545" s="249" t="s">
        <v>301</v>
      </c>
      <c r="D545" s="51">
        <v>1537.0820000000001</v>
      </c>
      <c r="E545" s="59">
        <v>1399.999</v>
      </c>
      <c r="F545" s="51">
        <v>700</v>
      </c>
      <c r="G545" s="56" t="s">
        <v>619</v>
      </c>
      <c r="H545" s="87"/>
      <c r="I545" s="87"/>
      <c r="J545" s="87"/>
      <c r="K545" s="87"/>
    </row>
    <row r="546" spans="1:11" s="7" customFormat="1" ht="26.25">
      <c r="A546" s="49" t="s">
        <v>303</v>
      </c>
      <c r="B546" s="249" t="s">
        <v>301</v>
      </c>
      <c r="C546" s="249" t="s">
        <v>301</v>
      </c>
      <c r="D546" s="51">
        <v>2719.4229999999998</v>
      </c>
      <c r="E546" s="59">
        <v>2469.2339999999999</v>
      </c>
      <c r="F546" s="51">
        <v>1234.617</v>
      </c>
      <c r="G546" s="56" t="s">
        <v>619</v>
      </c>
      <c r="H546" s="87"/>
      <c r="I546" s="87"/>
      <c r="J546" s="87"/>
      <c r="K546" s="87"/>
    </row>
    <row r="547" spans="1:11" s="7" customFormat="1" ht="26.25">
      <c r="A547" s="49" t="s">
        <v>290</v>
      </c>
      <c r="B547" s="249" t="s">
        <v>301</v>
      </c>
      <c r="C547" s="249" t="s">
        <v>301</v>
      </c>
      <c r="D547" s="51">
        <v>1100</v>
      </c>
      <c r="E547" s="51">
        <v>1000</v>
      </c>
      <c r="F547" s="51">
        <v>4.2672699999999999</v>
      </c>
      <c r="G547" s="56" t="s">
        <v>619</v>
      </c>
      <c r="H547" s="87"/>
      <c r="I547" s="87"/>
      <c r="J547" s="87"/>
      <c r="K547" s="87"/>
    </row>
    <row r="548" spans="1:11" s="7" customFormat="1" ht="63.75">
      <c r="A548" s="49" t="s">
        <v>304</v>
      </c>
      <c r="B548" s="249" t="s">
        <v>305</v>
      </c>
      <c r="C548" s="249" t="s">
        <v>301</v>
      </c>
      <c r="D548" s="51">
        <v>1260.3510000000001</v>
      </c>
      <c r="E548" s="51">
        <v>211.791</v>
      </c>
      <c r="F548" s="51">
        <v>211.791</v>
      </c>
      <c r="G548" s="51" t="s">
        <v>620</v>
      </c>
      <c r="H548" s="87"/>
      <c r="I548" s="87"/>
      <c r="J548" s="87"/>
      <c r="K548" s="87"/>
    </row>
    <row r="549" spans="1:11" s="7" customFormat="1" ht="51">
      <c r="A549" s="395" t="s">
        <v>621</v>
      </c>
      <c r="B549" s="249" t="s">
        <v>622</v>
      </c>
      <c r="C549" s="249" t="s">
        <v>301</v>
      </c>
      <c r="D549" s="59">
        <v>31.050999999999998</v>
      </c>
      <c r="E549" s="59">
        <v>31.050999999999998</v>
      </c>
      <c r="F549" s="59">
        <v>31.050999999999998</v>
      </c>
      <c r="G549" s="51" t="s">
        <v>620</v>
      </c>
      <c r="H549" s="87"/>
      <c r="I549" s="87"/>
      <c r="J549" s="87"/>
      <c r="K549" s="87"/>
    </row>
    <row r="550" spans="1:11" s="7" customFormat="1" ht="15">
      <c r="A550" s="395" t="s">
        <v>623</v>
      </c>
      <c r="B550" s="249" t="s">
        <v>622</v>
      </c>
      <c r="C550" s="249" t="s">
        <v>301</v>
      </c>
      <c r="D550" s="59">
        <v>23.032</v>
      </c>
      <c r="E550" s="59">
        <v>23.032</v>
      </c>
      <c r="F550" s="59">
        <v>23.032</v>
      </c>
      <c r="G550" s="51" t="s">
        <v>620</v>
      </c>
      <c r="H550" s="87"/>
      <c r="I550" s="87"/>
      <c r="J550" s="87"/>
      <c r="K550" s="87"/>
    </row>
    <row r="551" spans="1:11" s="7" customFormat="1" ht="38.25">
      <c r="A551" s="395" t="s">
        <v>624</v>
      </c>
      <c r="B551" s="249" t="s">
        <v>622</v>
      </c>
      <c r="C551" s="249" t="s">
        <v>301</v>
      </c>
      <c r="D551" s="59">
        <v>58.003</v>
      </c>
      <c r="E551" s="59">
        <v>58.003</v>
      </c>
      <c r="F551" s="59">
        <v>58.003</v>
      </c>
      <c r="G551" s="51" t="s">
        <v>620</v>
      </c>
      <c r="H551" s="87"/>
      <c r="I551" s="87"/>
      <c r="J551" s="87"/>
      <c r="K551" s="87"/>
    </row>
    <row r="552" spans="1:11" s="7" customFormat="1" ht="25.5">
      <c r="A552" s="396" t="s">
        <v>3044</v>
      </c>
      <c r="B552" s="249" t="s">
        <v>3045</v>
      </c>
      <c r="C552" s="249" t="s">
        <v>3045</v>
      </c>
      <c r="D552" s="329">
        <v>210.83267000000001</v>
      </c>
      <c r="E552" s="329">
        <v>210.83267000000001</v>
      </c>
      <c r="F552" s="329">
        <v>210.83267000000001</v>
      </c>
      <c r="G552" s="250" t="s">
        <v>3046</v>
      </c>
      <c r="H552" s="87"/>
      <c r="I552" s="87"/>
      <c r="J552" s="87"/>
      <c r="K552" s="87"/>
    </row>
    <row r="553" spans="1:11" s="7" customFormat="1" ht="38.25">
      <c r="A553" s="395" t="s">
        <v>3047</v>
      </c>
      <c r="B553" s="249" t="s">
        <v>622</v>
      </c>
      <c r="C553" s="249" t="s">
        <v>3045</v>
      </c>
      <c r="D553" s="329">
        <v>24.450949999999999</v>
      </c>
      <c r="E553" s="329">
        <v>24.450949999999999</v>
      </c>
      <c r="F553" s="329">
        <v>24.450949999999999</v>
      </c>
      <c r="G553" s="250" t="s">
        <v>1733</v>
      </c>
      <c r="H553" s="87"/>
      <c r="I553" s="87"/>
      <c r="J553" s="87"/>
      <c r="K553" s="87"/>
    </row>
    <row r="554" spans="1:11" s="7" customFormat="1" ht="25.5">
      <c r="A554" s="395" t="s">
        <v>3048</v>
      </c>
      <c r="B554" s="249" t="s">
        <v>622</v>
      </c>
      <c r="C554" s="249" t="s">
        <v>3045</v>
      </c>
      <c r="D554" s="329">
        <v>37.157260000000001</v>
      </c>
      <c r="E554" s="329">
        <v>37.157260000000001</v>
      </c>
      <c r="F554" s="329">
        <v>37.157260000000001</v>
      </c>
      <c r="G554" s="250" t="s">
        <v>1733</v>
      </c>
      <c r="H554" s="87"/>
      <c r="I554" s="87"/>
      <c r="J554" s="87"/>
      <c r="K554" s="87"/>
    </row>
    <row r="555" spans="1:11" s="7" customFormat="1" ht="38.25">
      <c r="A555" s="395" t="s">
        <v>3049</v>
      </c>
      <c r="B555" s="249" t="s">
        <v>3050</v>
      </c>
      <c r="C555" s="249" t="s">
        <v>3045</v>
      </c>
      <c r="D555" s="329">
        <v>5.6783999999999999</v>
      </c>
      <c r="E555" s="329">
        <v>5.6783999999999999</v>
      </c>
      <c r="F555" s="329">
        <v>5.6783999999999999</v>
      </c>
      <c r="G555" s="250" t="s">
        <v>1793</v>
      </c>
      <c r="H555" s="87"/>
      <c r="I555" s="87"/>
      <c r="J555" s="87"/>
      <c r="K555" s="87"/>
    </row>
    <row r="556" spans="1:11" s="7" customFormat="1" ht="38.25">
      <c r="A556" s="395" t="s">
        <v>3051</v>
      </c>
      <c r="B556" s="249" t="s">
        <v>3052</v>
      </c>
      <c r="C556" s="249" t="s">
        <v>3045</v>
      </c>
      <c r="D556" s="329">
        <v>1.62</v>
      </c>
      <c r="E556" s="329">
        <v>1.62</v>
      </c>
      <c r="F556" s="329">
        <v>1.62</v>
      </c>
      <c r="G556" s="250" t="s">
        <v>1733</v>
      </c>
      <c r="H556" s="87"/>
      <c r="I556" s="87"/>
      <c r="J556" s="87"/>
      <c r="K556" s="87"/>
    </row>
    <row r="557" spans="1:11" s="7" customFormat="1" ht="25.5">
      <c r="A557" s="395" t="s">
        <v>3053</v>
      </c>
      <c r="B557" s="249" t="s">
        <v>3050</v>
      </c>
      <c r="C557" s="249" t="s">
        <v>3045</v>
      </c>
      <c r="D557" s="329">
        <v>9.5077499999999997</v>
      </c>
      <c r="E557" s="329">
        <v>9.5077499999999997</v>
      </c>
      <c r="F557" s="329">
        <v>9.5077499999999997</v>
      </c>
      <c r="G557" s="250" t="s">
        <v>1793</v>
      </c>
      <c r="H557" s="87"/>
      <c r="I557" s="87"/>
      <c r="J557" s="87"/>
      <c r="K557" s="87"/>
    </row>
    <row r="558" spans="1:11" s="7" customFormat="1" ht="25.5">
      <c r="A558" s="395" t="s">
        <v>3054</v>
      </c>
      <c r="B558" s="249" t="s">
        <v>3052</v>
      </c>
      <c r="C558" s="249" t="s">
        <v>3045</v>
      </c>
      <c r="D558" s="329">
        <v>1.62</v>
      </c>
      <c r="E558" s="329">
        <v>1.62</v>
      </c>
      <c r="F558" s="329">
        <v>1.62</v>
      </c>
      <c r="G558" s="250" t="s">
        <v>1733</v>
      </c>
      <c r="H558" s="87"/>
      <c r="I558" s="87"/>
      <c r="J558" s="87"/>
      <c r="K558" s="87"/>
    </row>
    <row r="559" spans="1:11" s="7" customFormat="1" ht="51">
      <c r="A559" s="395" t="s">
        <v>3055</v>
      </c>
      <c r="B559" s="249" t="s">
        <v>622</v>
      </c>
      <c r="C559" s="249" t="s">
        <v>3056</v>
      </c>
      <c r="D559" s="251">
        <v>39.970320000000001</v>
      </c>
      <c r="E559" s="251">
        <v>39.970320000000001</v>
      </c>
      <c r="F559" s="251">
        <v>39.970320000000001</v>
      </c>
      <c r="G559" s="250" t="s">
        <v>1733</v>
      </c>
      <c r="H559" s="87"/>
      <c r="I559" s="87"/>
      <c r="J559" s="87"/>
      <c r="K559" s="87"/>
    </row>
    <row r="560" spans="1:11" s="7" customFormat="1" ht="38.25">
      <c r="A560" s="395" t="s">
        <v>3047</v>
      </c>
      <c r="B560" s="249" t="s">
        <v>3045</v>
      </c>
      <c r="C560" s="249" t="s">
        <v>3045</v>
      </c>
      <c r="D560" s="251">
        <v>342.33969000000002</v>
      </c>
      <c r="E560" s="251">
        <v>342.33969000000002</v>
      </c>
      <c r="F560" s="251">
        <v>342.33969000000002</v>
      </c>
      <c r="G560" s="250" t="s">
        <v>3057</v>
      </c>
      <c r="H560" s="87"/>
      <c r="I560" s="87"/>
      <c r="J560" s="87"/>
      <c r="K560" s="87"/>
    </row>
    <row r="561" spans="1:11" s="7" customFormat="1" ht="25.5">
      <c r="A561" s="395" t="s">
        <v>3058</v>
      </c>
      <c r="B561" s="249" t="s">
        <v>3045</v>
      </c>
      <c r="C561" s="249" t="s">
        <v>3045</v>
      </c>
      <c r="D561" s="251">
        <v>577.62594999999999</v>
      </c>
      <c r="E561" s="251">
        <v>577.62594999999999</v>
      </c>
      <c r="F561" s="251">
        <v>577.62594999999999</v>
      </c>
      <c r="G561" s="250" t="s">
        <v>3059</v>
      </c>
      <c r="H561" s="87"/>
      <c r="I561" s="87"/>
      <c r="J561" s="87"/>
      <c r="K561" s="87"/>
    </row>
    <row r="562" spans="1:11" s="7" customFormat="1" ht="51">
      <c r="A562" s="395" t="s">
        <v>3060</v>
      </c>
      <c r="B562" s="249" t="s">
        <v>3050</v>
      </c>
      <c r="C562" s="249" t="s">
        <v>3056</v>
      </c>
      <c r="D562" s="251">
        <v>12.45684</v>
      </c>
      <c r="E562" s="251">
        <v>12.45684</v>
      </c>
      <c r="F562" s="251">
        <v>12.45684</v>
      </c>
      <c r="G562" s="250" t="s">
        <v>3061</v>
      </c>
      <c r="H562" s="87"/>
      <c r="I562" s="87"/>
      <c r="J562" s="87"/>
      <c r="K562" s="87"/>
    </row>
    <row r="563" spans="1:11" s="7" customFormat="1" ht="51">
      <c r="A563" s="395" t="s">
        <v>3062</v>
      </c>
      <c r="B563" s="249" t="s">
        <v>3052</v>
      </c>
      <c r="C563" s="249" t="s">
        <v>3056</v>
      </c>
      <c r="D563" s="251">
        <v>2.16</v>
      </c>
      <c r="E563" s="251">
        <v>2.16</v>
      </c>
      <c r="F563" s="251">
        <v>2.16</v>
      </c>
      <c r="G563" s="250" t="s">
        <v>1733</v>
      </c>
      <c r="H563" s="87"/>
      <c r="I563" s="87"/>
      <c r="J563" s="87"/>
      <c r="K563" s="87"/>
    </row>
    <row r="564" spans="1:11" s="7" customFormat="1" ht="38.25">
      <c r="A564" s="395" t="s">
        <v>3063</v>
      </c>
      <c r="B564" s="249" t="s">
        <v>3052</v>
      </c>
      <c r="C564" s="249" t="s">
        <v>3064</v>
      </c>
      <c r="D564" s="251">
        <v>6.4210500000000001</v>
      </c>
      <c r="E564" s="251">
        <v>6.4210500000000001</v>
      </c>
      <c r="F564" s="251">
        <v>6.4210500000000001</v>
      </c>
      <c r="G564" s="250" t="s">
        <v>1893</v>
      </c>
      <c r="H564" s="87"/>
      <c r="I564" s="87"/>
      <c r="J564" s="87"/>
      <c r="K564" s="87"/>
    </row>
    <row r="565" spans="1:11" s="7" customFormat="1" ht="38.25">
      <c r="A565" s="395" t="s">
        <v>3063</v>
      </c>
      <c r="B565" s="249" t="s">
        <v>3050</v>
      </c>
      <c r="C565" s="249" t="s">
        <v>3064</v>
      </c>
      <c r="D565" s="251">
        <v>24.338360000000002</v>
      </c>
      <c r="E565" s="251">
        <v>24.338360000000002</v>
      </c>
      <c r="F565" s="251">
        <v>24.338360000000002</v>
      </c>
      <c r="G565" s="113" t="s">
        <v>438</v>
      </c>
      <c r="H565" s="87"/>
      <c r="I565" s="87"/>
      <c r="J565" s="87"/>
      <c r="K565" s="87"/>
    </row>
    <row r="566" spans="1:11" s="7" customFormat="1" ht="38.25">
      <c r="A566" s="395" t="s">
        <v>3065</v>
      </c>
      <c r="B566" s="249" t="s">
        <v>3066</v>
      </c>
      <c r="C566" s="249" t="s">
        <v>3064</v>
      </c>
      <c r="D566" s="251">
        <v>3.2304900000000001</v>
      </c>
      <c r="E566" s="251">
        <v>3.2304900000000001</v>
      </c>
      <c r="F566" s="251">
        <v>3.2304900000000001</v>
      </c>
      <c r="G566" s="250" t="s">
        <v>3067</v>
      </c>
      <c r="H566" s="87"/>
      <c r="I566" s="87"/>
      <c r="J566" s="87"/>
      <c r="K566" s="87"/>
    </row>
    <row r="567" spans="1:11" s="7" customFormat="1" ht="38.25">
      <c r="A567" s="395" t="s">
        <v>3068</v>
      </c>
      <c r="B567" s="249" t="s">
        <v>3066</v>
      </c>
      <c r="C567" s="249" t="s">
        <v>3064</v>
      </c>
      <c r="D567" s="251">
        <v>4.7601100000000001</v>
      </c>
      <c r="E567" s="251">
        <v>4.7601100000000001</v>
      </c>
      <c r="F567" s="251">
        <v>4.7601100000000001</v>
      </c>
      <c r="G567" s="250" t="s">
        <v>3067</v>
      </c>
      <c r="H567" s="87"/>
      <c r="I567" s="87"/>
      <c r="J567" s="87"/>
      <c r="K567" s="87"/>
    </row>
    <row r="568" spans="1:11" s="7" customFormat="1" ht="38.25">
      <c r="A568" s="395" t="s">
        <v>3069</v>
      </c>
      <c r="B568" s="249" t="s">
        <v>3066</v>
      </c>
      <c r="C568" s="249" t="s">
        <v>3064</v>
      </c>
      <c r="D568" s="251">
        <v>6.1338699999999999</v>
      </c>
      <c r="E568" s="251">
        <v>6.1338699999999999</v>
      </c>
      <c r="F568" s="251">
        <v>6.1338699999999999</v>
      </c>
      <c r="G568" s="250" t="s">
        <v>3067</v>
      </c>
      <c r="H568" s="87"/>
      <c r="I568" s="87"/>
      <c r="J568" s="87"/>
      <c r="K568" s="87"/>
    </row>
    <row r="569" spans="1:11" s="7" customFormat="1" ht="38.25">
      <c r="A569" s="395" t="s">
        <v>3070</v>
      </c>
      <c r="B569" s="249" t="s">
        <v>3052</v>
      </c>
      <c r="C569" s="249" t="s">
        <v>3064</v>
      </c>
      <c r="D569" s="251">
        <v>3.24</v>
      </c>
      <c r="E569" s="251">
        <v>3.24</v>
      </c>
      <c r="F569" s="251">
        <v>3.24</v>
      </c>
      <c r="G569" s="250" t="s">
        <v>3067</v>
      </c>
      <c r="H569" s="87"/>
      <c r="I569" s="87"/>
      <c r="J569" s="87"/>
      <c r="K569" s="87"/>
    </row>
    <row r="570" spans="1:11" s="7" customFormat="1" ht="38.25">
      <c r="A570" s="395" t="s">
        <v>3065</v>
      </c>
      <c r="B570" s="249" t="s">
        <v>3050</v>
      </c>
      <c r="C570" s="249" t="s">
        <v>3064</v>
      </c>
      <c r="D570" s="251">
        <v>15.584210000000001</v>
      </c>
      <c r="E570" s="251">
        <v>15.584210000000001</v>
      </c>
      <c r="F570" s="251">
        <v>15.584210000000001</v>
      </c>
      <c r="G570" s="250" t="s">
        <v>1793</v>
      </c>
      <c r="H570" s="87"/>
      <c r="I570" s="87"/>
      <c r="J570" s="87"/>
      <c r="K570" s="87"/>
    </row>
    <row r="571" spans="1:11" s="7" customFormat="1" ht="25.5">
      <c r="A571" s="395" t="s">
        <v>3071</v>
      </c>
      <c r="B571" s="249" t="s">
        <v>622</v>
      </c>
      <c r="C571" s="249" t="s">
        <v>3064</v>
      </c>
      <c r="D571" s="251">
        <v>61.163420000000002</v>
      </c>
      <c r="E571" s="251">
        <v>61.163420000000002</v>
      </c>
      <c r="F571" s="251">
        <v>61.163420000000002</v>
      </c>
      <c r="G571" s="250" t="s">
        <v>1733</v>
      </c>
      <c r="H571" s="87"/>
      <c r="I571" s="87"/>
      <c r="J571" s="87"/>
      <c r="K571" s="87"/>
    </row>
    <row r="572" spans="1:11" s="7" customFormat="1" ht="51">
      <c r="A572" s="395" t="s">
        <v>3072</v>
      </c>
      <c r="B572" s="249" t="s">
        <v>622</v>
      </c>
      <c r="C572" s="249" t="s">
        <v>3064</v>
      </c>
      <c r="D572" s="251">
        <v>83.722650000000002</v>
      </c>
      <c r="E572" s="251">
        <v>83.722650000000002</v>
      </c>
      <c r="F572" s="251">
        <v>83.722650000000002</v>
      </c>
      <c r="G572" s="250" t="s">
        <v>1733</v>
      </c>
      <c r="H572" s="87"/>
      <c r="I572" s="87"/>
      <c r="J572" s="87"/>
      <c r="K572" s="87"/>
    </row>
    <row r="573" spans="1:11" s="7" customFormat="1" ht="51">
      <c r="A573" s="395" t="s">
        <v>3073</v>
      </c>
      <c r="B573" s="249" t="s">
        <v>3064</v>
      </c>
      <c r="C573" s="249" t="s">
        <v>3064</v>
      </c>
      <c r="D573" s="251">
        <v>972.53520000000003</v>
      </c>
      <c r="E573" s="251">
        <v>972.53520000000003</v>
      </c>
      <c r="F573" s="251">
        <v>972.53520000000003</v>
      </c>
      <c r="G573" s="250" t="s">
        <v>1789</v>
      </c>
      <c r="H573" s="87"/>
      <c r="I573" s="87"/>
      <c r="J573" s="87"/>
      <c r="K573" s="87"/>
    </row>
    <row r="574" spans="1:11" s="8" customFormat="1" ht="14.25">
      <c r="A574" s="334"/>
      <c r="B574" s="15" t="s">
        <v>1</v>
      </c>
      <c r="C574" s="16" t="s">
        <v>6</v>
      </c>
      <c r="D574" s="13">
        <f>SUM(D531:D573)</f>
        <v>12558.635190000006</v>
      </c>
      <c r="E574" s="13">
        <f>SUM(E531:E573)</f>
        <v>10117.606190000002</v>
      </c>
      <c r="F574" s="13">
        <f>SUM(F531:F573)</f>
        <v>6287.2579799999985</v>
      </c>
      <c r="G574" s="16" t="s">
        <v>6</v>
      </c>
      <c r="H574" s="346"/>
      <c r="I574" s="346"/>
      <c r="J574" s="346"/>
      <c r="K574" s="346"/>
    </row>
    <row r="575" spans="1:11" s="8" customFormat="1" ht="14.25">
      <c r="A575" s="334"/>
      <c r="B575" s="15"/>
      <c r="C575" s="16"/>
      <c r="D575" s="13"/>
      <c r="E575" s="13"/>
      <c r="F575" s="13"/>
      <c r="G575" s="16"/>
      <c r="H575" s="346"/>
      <c r="I575" s="346"/>
      <c r="J575" s="346"/>
      <c r="K575" s="346"/>
    </row>
    <row r="576" spans="1:11" s="4" customFormat="1">
      <c r="A576" s="645" t="s">
        <v>32</v>
      </c>
      <c r="B576" s="645"/>
      <c r="C576" s="645"/>
      <c r="D576" s="645"/>
      <c r="E576" s="645"/>
      <c r="F576" s="645"/>
      <c r="G576" s="645"/>
    </row>
    <row r="577" spans="1:11" s="22" customFormat="1" ht="38.25" customHeight="1">
      <c r="A577" s="238" t="s">
        <v>1883</v>
      </c>
      <c r="B577" s="309" t="s">
        <v>1884</v>
      </c>
      <c r="C577" s="26" t="s">
        <v>188</v>
      </c>
      <c r="D577" s="306">
        <v>777.69899999999996</v>
      </c>
      <c r="E577" s="306">
        <f>F577+F578+F579+F580</f>
        <v>413.55700000000002</v>
      </c>
      <c r="F577" s="34">
        <v>75</v>
      </c>
      <c r="G577" s="397" t="s">
        <v>1885</v>
      </c>
      <c r="H577" s="165"/>
      <c r="I577" s="165"/>
      <c r="J577" s="165"/>
      <c r="K577" s="165"/>
    </row>
    <row r="578" spans="1:11" s="22" customFormat="1" ht="15">
      <c r="A578" s="398"/>
      <c r="B578" s="310"/>
      <c r="C578" s="28" t="s">
        <v>1886</v>
      </c>
      <c r="D578" s="307"/>
      <c r="E578" s="307"/>
      <c r="F578" s="34">
        <v>5.702</v>
      </c>
      <c r="G578" s="399"/>
      <c r="H578" s="165"/>
      <c r="I578" s="165"/>
      <c r="J578" s="165"/>
      <c r="K578" s="165"/>
    </row>
    <row r="579" spans="1:11" s="22" customFormat="1" ht="25.5">
      <c r="A579" s="398"/>
      <c r="B579" s="310"/>
      <c r="C579" s="26" t="s">
        <v>1887</v>
      </c>
      <c r="D579" s="307"/>
      <c r="E579" s="307"/>
      <c r="F579" s="34">
        <v>332.85500000000002</v>
      </c>
      <c r="G579" s="400" t="s">
        <v>1888</v>
      </c>
      <c r="H579" s="165"/>
      <c r="I579" s="165"/>
      <c r="J579" s="165"/>
      <c r="K579" s="165"/>
    </row>
    <row r="580" spans="1:11" s="22" customFormat="1" ht="15">
      <c r="A580" s="401"/>
      <c r="B580" s="311"/>
      <c r="C580" s="28"/>
      <c r="D580" s="308"/>
      <c r="E580" s="308"/>
      <c r="F580" s="34"/>
      <c r="G580" s="28"/>
      <c r="H580" s="165"/>
      <c r="I580" s="165"/>
      <c r="J580" s="165"/>
      <c r="K580" s="165"/>
    </row>
    <row r="581" spans="1:11" s="22" customFormat="1" ht="13.9" customHeight="1">
      <c r="A581" s="238" t="s">
        <v>600</v>
      </c>
      <c r="B581" s="309" t="s">
        <v>1889</v>
      </c>
      <c r="C581" s="26" t="s">
        <v>188</v>
      </c>
      <c r="D581" s="306">
        <v>880.62699999999995</v>
      </c>
      <c r="E581" s="306">
        <f>F581+F582+F583</f>
        <v>461.16500000000002</v>
      </c>
      <c r="F581" s="34">
        <v>75</v>
      </c>
      <c r="G581" s="397" t="s">
        <v>1890</v>
      </c>
      <c r="H581" s="165"/>
      <c r="I581" s="165"/>
      <c r="J581" s="165"/>
      <c r="K581" s="165"/>
    </row>
    <row r="582" spans="1:11" s="22" customFormat="1" ht="15">
      <c r="A582" s="398"/>
      <c r="B582" s="310"/>
      <c r="C582" s="28" t="s">
        <v>1886</v>
      </c>
      <c r="D582" s="307"/>
      <c r="E582" s="307"/>
      <c r="F582" s="34">
        <v>5.702</v>
      </c>
      <c r="G582" s="399"/>
      <c r="H582" s="165"/>
      <c r="I582" s="165"/>
      <c r="J582" s="165"/>
      <c r="K582" s="165"/>
    </row>
    <row r="583" spans="1:11" s="22" customFormat="1" ht="25.5">
      <c r="A583" s="398"/>
      <c r="B583" s="310"/>
      <c r="C583" s="26" t="s">
        <v>1887</v>
      </c>
      <c r="D583" s="307"/>
      <c r="E583" s="307"/>
      <c r="F583" s="34">
        <v>380.46300000000002</v>
      </c>
      <c r="G583" s="400" t="s">
        <v>1888</v>
      </c>
      <c r="H583" s="165"/>
      <c r="I583" s="165"/>
      <c r="J583" s="165"/>
      <c r="K583" s="165"/>
    </row>
    <row r="584" spans="1:11" s="22" customFormat="1" ht="15">
      <c r="A584" s="398"/>
      <c r="B584" s="310"/>
      <c r="C584" s="35"/>
      <c r="D584" s="307"/>
      <c r="E584" s="307"/>
      <c r="F584" s="34"/>
      <c r="G584" s="28"/>
      <c r="H584" s="165"/>
      <c r="I584" s="165"/>
      <c r="J584" s="165"/>
      <c r="K584" s="165"/>
    </row>
    <row r="585" spans="1:11" s="22" customFormat="1" ht="63.75">
      <c r="A585" s="54" t="s">
        <v>1891</v>
      </c>
      <c r="B585" s="54" t="s">
        <v>1892</v>
      </c>
      <c r="C585" s="28" t="s">
        <v>310</v>
      </c>
      <c r="D585" s="34">
        <f>1500-78.89-15.769</f>
        <v>1405.3409999999999</v>
      </c>
      <c r="E585" s="34">
        <v>87.578999999999994</v>
      </c>
      <c r="F585" s="34">
        <v>87.578999999999994</v>
      </c>
      <c r="G585" s="28" t="s">
        <v>1893</v>
      </c>
      <c r="H585" s="165"/>
      <c r="I585" s="165"/>
      <c r="J585" s="165"/>
      <c r="K585" s="165"/>
    </row>
    <row r="586" spans="1:11" s="22" customFormat="1" ht="13.9" customHeight="1">
      <c r="A586" s="238" t="s">
        <v>601</v>
      </c>
      <c r="B586" s="309" t="s">
        <v>602</v>
      </c>
      <c r="C586" s="26" t="s">
        <v>188</v>
      </c>
      <c r="D586" s="306">
        <v>1040.9449999999999</v>
      </c>
      <c r="E586" s="306">
        <f>F586+F587+F588+F589+F590</f>
        <v>1040.9449999999999</v>
      </c>
      <c r="F586" s="34">
        <v>50.984000000000002</v>
      </c>
      <c r="G586" s="312" t="s">
        <v>603</v>
      </c>
      <c r="H586" s="165"/>
      <c r="I586" s="165"/>
      <c r="J586" s="165"/>
      <c r="K586" s="165"/>
    </row>
    <row r="587" spans="1:11" s="22" customFormat="1" ht="15">
      <c r="A587" s="398"/>
      <c r="B587" s="310"/>
      <c r="C587" s="26" t="s">
        <v>1894</v>
      </c>
      <c r="D587" s="307"/>
      <c r="E587" s="307"/>
      <c r="F587" s="34">
        <v>4.4870000000000001</v>
      </c>
      <c r="G587" s="313"/>
      <c r="H587" s="165"/>
      <c r="I587" s="165"/>
      <c r="J587" s="165"/>
      <c r="K587" s="165"/>
    </row>
    <row r="588" spans="1:11" s="22" customFormat="1" ht="15">
      <c r="A588" s="398"/>
      <c r="B588" s="310"/>
      <c r="C588" s="28" t="s">
        <v>289</v>
      </c>
      <c r="D588" s="307"/>
      <c r="E588" s="307"/>
      <c r="F588" s="34">
        <v>15.933</v>
      </c>
      <c r="G588" s="26" t="s">
        <v>1895</v>
      </c>
      <c r="H588" s="165"/>
      <c r="I588" s="165"/>
      <c r="J588" s="165"/>
      <c r="K588" s="165"/>
    </row>
    <row r="589" spans="1:11" s="22" customFormat="1" ht="25.5">
      <c r="A589" s="398"/>
      <c r="B589" s="310"/>
      <c r="C589" s="28" t="s">
        <v>604</v>
      </c>
      <c r="D589" s="307"/>
      <c r="E589" s="307"/>
      <c r="F589" s="34">
        <v>3.24</v>
      </c>
      <c r="G589" s="26" t="s">
        <v>603</v>
      </c>
      <c r="H589" s="165"/>
      <c r="I589" s="165"/>
      <c r="J589" s="165"/>
      <c r="K589" s="165"/>
    </row>
    <row r="590" spans="1:11" s="22" customFormat="1" ht="25.5">
      <c r="A590" s="401"/>
      <c r="B590" s="311"/>
      <c r="C590" s="28" t="s">
        <v>310</v>
      </c>
      <c r="D590" s="308"/>
      <c r="E590" s="308"/>
      <c r="F590" s="34">
        <f>489.129+477.172</f>
        <v>966.30100000000004</v>
      </c>
      <c r="G590" s="26" t="s">
        <v>605</v>
      </c>
      <c r="H590" s="165"/>
      <c r="I590" s="165"/>
      <c r="J590" s="165"/>
      <c r="K590" s="165"/>
    </row>
    <row r="591" spans="1:11" s="22" customFormat="1" ht="13.9" customHeight="1">
      <c r="A591" s="238" t="s">
        <v>606</v>
      </c>
      <c r="B591" s="309" t="s">
        <v>607</v>
      </c>
      <c r="C591" s="26" t="s">
        <v>188</v>
      </c>
      <c r="D591" s="306">
        <v>73.352999999999994</v>
      </c>
      <c r="E591" s="306">
        <f>F591+F592</f>
        <v>73.353000000000009</v>
      </c>
      <c r="F591" s="34">
        <v>67.542000000000002</v>
      </c>
      <c r="G591" s="312" t="s">
        <v>603</v>
      </c>
      <c r="H591" s="165"/>
      <c r="I591" s="165"/>
      <c r="J591" s="165"/>
      <c r="K591" s="165"/>
    </row>
    <row r="592" spans="1:11" s="22" customFormat="1" ht="15">
      <c r="A592" s="398"/>
      <c r="B592" s="310"/>
      <c r="C592" s="28" t="s">
        <v>1894</v>
      </c>
      <c r="D592" s="307"/>
      <c r="E592" s="307"/>
      <c r="F592" s="34">
        <v>5.8109999999999999</v>
      </c>
      <c r="G592" s="313"/>
      <c r="H592" s="165"/>
      <c r="I592" s="165"/>
      <c r="J592" s="165"/>
      <c r="K592" s="165"/>
    </row>
    <row r="593" spans="1:11" s="22" customFormat="1" ht="15">
      <c r="A593" s="398"/>
      <c r="B593" s="310"/>
      <c r="C593" s="28" t="s">
        <v>604</v>
      </c>
      <c r="D593" s="307"/>
      <c r="E593" s="307"/>
      <c r="F593" s="34"/>
      <c r="G593" s="26"/>
      <c r="H593" s="165"/>
      <c r="I593" s="165"/>
      <c r="J593" s="165"/>
      <c r="K593" s="165"/>
    </row>
    <row r="594" spans="1:11" s="22" customFormat="1" ht="15">
      <c r="A594" s="401"/>
      <c r="B594" s="311"/>
      <c r="C594" s="28" t="s">
        <v>310</v>
      </c>
      <c r="D594" s="308"/>
      <c r="E594" s="308"/>
      <c r="F594" s="34"/>
      <c r="G594" s="26"/>
      <c r="H594" s="165"/>
      <c r="I594" s="165"/>
      <c r="J594" s="165"/>
      <c r="K594" s="165"/>
    </row>
    <row r="595" spans="1:11" s="22" customFormat="1" ht="13.9" customHeight="1">
      <c r="A595" s="238" t="s">
        <v>608</v>
      </c>
      <c r="B595" s="309" t="s">
        <v>609</v>
      </c>
      <c r="C595" s="26" t="s">
        <v>188</v>
      </c>
      <c r="D595" s="306">
        <f>E595</f>
        <v>938.7</v>
      </c>
      <c r="E595" s="306">
        <f>F595+F596+F597+F598+F599</f>
        <v>938.7</v>
      </c>
      <c r="F595" s="34">
        <v>64.391000000000005</v>
      </c>
      <c r="G595" s="312" t="s">
        <v>603</v>
      </c>
      <c r="H595" s="165"/>
      <c r="I595" s="165"/>
      <c r="J595" s="165"/>
      <c r="K595" s="165"/>
    </row>
    <row r="596" spans="1:11" s="22" customFormat="1" ht="15">
      <c r="A596" s="398"/>
      <c r="B596" s="310"/>
      <c r="C596" s="28" t="s">
        <v>1894</v>
      </c>
      <c r="D596" s="307"/>
      <c r="E596" s="307"/>
      <c r="F596" s="34">
        <v>5.702</v>
      </c>
      <c r="G596" s="314"/>
      <c r="H596" s="165"/>
      <c r="I596" s="165"/>
      <c r="J596" s="165"/>
      <c r="K596" s="165"/>
    </row>
    <row r="597" spans="1:11" s="22" customFormat="1" ht="15">
      <c r="A597" s="398"/>
      <c r="B597" s="310"/>
      <c r="C597" s="28" t="s">
        <v>604</v>
      </c>
      <c r="D597" s="307"/>
      <c r="E597" s="307"/>
      <c r="F597" s="34">
        <v>3.1160000000000001</v>
      </c>
      <c r="G597" s="313"/>
      <c r="H597" s="165"/>
      <c r="I597" s="165"/>
      <c r="J597" s="165"/>
      <c r="K597" s="165"/>
    </row>
    <row r="598" spans="1:11" s="22" customFormat="1" ht="15">
      <c r="A598" s="398"/>
      <c r="B598" s="310"/>
      <c r="C598" s="28" t="s">
        <v>289</v>
      </c>
      <c r="D598" s="307"/>
      <c r="E598" s="307"/>
      <c r="F598" s="34">
        <v>14.861000000000001</v>
      </c>
      <c r="G598" s="26" t="s">
        <v>1895</v>
      </c>
      <c r="H598" s="165"/>
      <c r="I598" s="165"/>
      <c r="J598" s="165"/>
      <c r="K598" s="165"/>
    </row>
    <row r="599" spans="1:11" s="22" customFormat="1" ht="25.5">
      <c r="A599" s="401"/>
      <c r="B599" s="311"/>
      <c r="C599" s="28" t="s">
        <v>310</v>
      </c>
      <c r="D599" s="308"/>
      <c r="E599" s="308"/>
      <c r="F599" s="34">
        <f>455.432+395.198</f>
        <v>850.63</v>
      </c>
      <c r="G599" s="26" t="s">
        <v>605</v>
      </c>
      <c r="H599" s="165"/>
      <c r="I599" s="165"/>
      <c r="J599" s="165"/>
      <c r="K599" s="165"/>
    </row>
    <row r="600" spans="1:11" s="22" customFormat="1" ht="13.9" customHeight="1">
      <c r="A600" s="238" t="s">
        <v>311</v>
      </c>
      <c r="B600" s="309" t="s">
        <v>312</v>
      </c>
      <c r="C600" s="26" t="s">
        <v>188</v>
      </c>
      <c r="D600" s="306">
        <f>E600</f>
        <v>572.755</v>
      </c>
      <c r="E600" s="306">
        <f>F600+F601+F602+F603+F604</f>
        <v>572.755</v>
      </c>
      <c r="F600" s="34">
        <v>75</v>
      </c>
      <c r="G600" s="402" t="s">
        <v>1885</v>
      </c>
      <c r="H600" s="165"/>
      <c r="I600" s="165"/>
      <c r="J600" s="165"/>
      <c r="K600" s="165"/>
    </row>
    <row r="601" spans="1:11" s="22" customFormat="1" ht="15">
      <c r="A601" s="398"/>
      <c r="B601" s="310"/>
      <c r="C601" s="28" t="s">
        <v>1894</v>
      </c>
      <c r="D601" s="307"/>
      <c r="E601" s="307"/>
      <c r="F601" s="34">
        <v>5.702</v>
      </c>
      <c r="G601" s="403"/>
      <c r="H601" s="165"/>
      <c r="I601" s="165"/>
      <c r="J601" s="165"/>
      <c r="K601" s="165"/>
    </row>
    <row r="602" spans="1:11" s="22" customFormat="1" ht="15">
      <c r="A602" s="398"/>
      <c r="B602" s="310"/>
      <c r="C602" s="28" t="s">
        <v>604</v>
      </c>
      <c r="D602" s="307"/>
      <c r="E602" s="307"/>
      <c r="F602" s="34"/>
      <c r="G602" s="26"/>
      <c r="H602" s="165"/>
      <c r="I602" s="165"/>
      <c r="J602" s="165"/>
      <c r="K602" s="165"/>
    </row>
    <row r="603" spans="1:11" s="22" customFormat="1" ht="15">
      <c r="A603" s="398"/>
      <c r="B603" s="310"/>
      <c r="C603" s="28" t="s">
        <v>289</v>
      </c>
      <c r="D603" s="307"/>
      <c r="E603" s="307"/>
      <c r="F603" s="34"/>
      <c r="G603" s="26"/>
      <c r="H603" s="165"/>
      <c r="I603" s="165"/>
      <c r="J603" s="165"/>
      <c r="K603" s="165"/>
    </row>
    <row r="604" spans="1:11" s="22" customFormat="1" ht="25.5">
      <c r="A604" s="401"/>
      <c r="B604" s="311"/>
      <c r="C604" s="26" t="s">
        <v>1887</v>
      </c>
      <c r="D604" s="308"/>
      <c r="E604" s="308"/>
      <c r="F604" s="34">
        <v>492.053</v>
      </c>
      <c r="G604" s="26" t="s">
        <v>1896</v>
      </c>
      <c r="H604" s="165"/>
      <c r="I604" s="165"/>
      <c r="J604" s="165"/>
      <c r="K604" s="165"/>
    </row>
    <row r="605" spans="1:11" s="22" customFormat="1" ht="51">
      <c r="A605" s="54" t="s">
        <v>313</v>
      </c>
      <c r="B605" s="21" t="s">
        <v>314</v>
      </c>
      <c r="C605" s="26" t="s">
        <v>315</v>
      </c>
      <c r="D605" s="34">
        <v>8.1050000000000004</v>
      </c>
      <c r="E605" s="34">
        <v>8.1050000000000004</v>
      </c>
      <c r="F605" s="34">
        <v>8.1050000000000004</v>
      </c>
      <c r="G605" s="26" t="s">
        <v>316</v>
      </c>
      <c r="H605" s="165"/>
      <c r="I605" s="165"/>
      <c r="J605" s="165"/>
      <c r="K605" s="165"/>
    </row>
    <row r="606" spans="1:11" s="22" customFormat="1" ht="13.9" customHeight="1">
      <c r="A606" s="238" t="s">
        <v>1897</v>
      </c>
      <c r="B606" s="309" t="s">
        <v>1898</v>
      </c>
      <c r="C606" s="26" t="s">
        <v>188</v>
      </c>
      <c r="D606" s="306">
        <f>E606+140.634</f>
        <v>239.07499999999999</v>
      </c>
      <c r="E606" s="306">
        <f>F606+F607+F608+F609+F610+0.419</f>
        <v>98.440999999999988</v>
      </c>
      <c r="F606" s="34">
        <v>91.412999999999997</v>
      </c>
      <c r="G606" s="312" t="s">
        <v>1893</v>
      </c>
      <c r="H606" s="165"/>
      <c r="I606" s="165"/>
      <c r="J606" s="165"/>
      <c r="K606" s="165"/>
    </row>
    <row r="607" spans="1:11" s="22" customFormat="1" ht="15">
      <c r="A607" s="398"/>
      <c r="B607" s="310"/>
      <c r="C607" s="28" t="s">
        <v>1894</v>
      </c>
      <c r="D607" s="307"/>
      <c r="E607" s="307"/>
      <c r="F607" s="34">
        <v>6.609</v>
      </c>
      <c r="G607" s="313"/>
      <c r="H607" s="165"/>
      <c r="I607" s="165"/>
      <c r="J607" s="165"/>
      <c r="K607" s="165"/>
    </row>
    <row r="608" spans="1:11" s="22" customFormat="1" ht="15">
      <c r="A608" s="398"/>
      <c r="B608" s="310"/>
      <c r="C608" s="28" t="s">
        <v>604</v>
      </c>
      <c r="D608" s="307"/>
      <c r="E608" s="307"/>
      <c r="F608" s="34"/>
      <c r="G608" s="26"/>
      <c r="H608" s="165"/>
      <c r="I608" s="165"/>
      <c r="J608" s="165"/>
      <c r="K608" s="165"/>
    </row>
    <row r="609" spans="1:11" s="22" customFormat="1" ht="15">
      <c r="A609" s="398"/>
      <c r="B609" s="310"/>
      <c r="C609" s="28" t="s">
        <v>289</v>
      </c>
      <c r="D609" s="307"/>
      <c r="E609" s="307"/>
      <c r="F609" s="34"/>
      <c r="G609" s="26"/>
      <c r="H609" s="165"/>
      <c r="I609" s="165"/>
      <c r="J609" s="165"/>
      <c r="K609" s="165"/>
    </row>
    <row r="610" spans="1:11" s="22" customFormat="1" ht="15">
      <c r="A610" s="401"/>
      <c r="B610" s="311"/>
      <c r="C610" s="36" t="s">
        <v>310</v>
      </c>
      <c r="D610" s="307"/>
      <c r="E610" s="307"/>
      <c r="F610" s="306"/>
      <c r="G610" s="36"/>
      <c r="H610" s="165"/>
      <c r="I610" s="165"/>
      <c r="J610" s="165"/>
      <c r="K610" s="165"/>
    </row>
    <row r="611" spans="1:11" s="22" customFormat="1" ht="15">
      <c r="A611" s="404" t="s">
        <v>307</v>
      </c>
      <c r="B611" s="32"/>
      <c r="C611" s="28"/>
      <c r="D611" s="37">
        <f>D577+D581+D585+D586+D591+D595+D600+D605+D606</f>
        <v>5936.5999999999995</v>
      </c>
      <c r="E611" s="37">
        <f>E577+E581+E585+E586+E591+E595+E600+E605+E606</f>
        <v>3694.6</v>
      </c>
      <c r="F611" s="38">
        <f>SUM(F577:F607)</f>
        <v>3694.1810000000005</v>
      </c>
      <c r="G611" s="28"/>
      <c r="H611" s="165"/>
      <c r="I611" s="165"/>
      <c r="J611" s="165"/>
      <c r="K611" s="165"/>
    </row>
    <row r="612" spans="1:11" s="22" customFormat="1" ht="13.9" customHeight="1">
      <c r="A612" s="238" t="s">
        <v>317</v>
      </c>
      <c r="B612" s="238" t="s">
        <v>318</v>
      </c>
      <c r="C612" s="26" t="s">
        <v>188</v>
      </c>
      <c r="D612" s="315">
        <f>1499.881-109.565</f>
        <v>1390.316</v>
      </c>
      <c r="E612" s="315">
        <f>F612+F613+F614+F615+F616</f>
        <v>66.595320000000001</v>
      </c>
      <c r="F612" s="34">
        <v>60.508159999999997</v>
      </c>
      <c r="G612" s="312" t="s">
        <v>610</v>
      </c>
      <c r="H612" s="165"/>
      <c r="I612" s="165"/>
      <c r="J612" s="165"/>
      <c r="K612" s="165"/>
    </row>
    <row r="613" spans="1:11" s="22" customFormat="1" ht="15">
      <c r="A613" s="398"/>
      <c r="B613" s="398"/>
      <c r="C613" s="28" t="s">
        <v>1894</v>
      </c>
      <c r="D613" s="316"/>
      <c r="E613" s="316"/>
      <c r="F613" s="34">
        <v>6.0871599999999999</v>
      </c>
      <c r="G613" s="313"/>
      <c r="H613" s="165"/>
      <c r="I613" s="165"/>
      <c r="J613" s="165"/>
      <c r="K613" s="165"/>
    </row>
    <row r="614" spans="1:11" s="22" customFormat="1" ht="15">
      <c r="A614" s="398"/>
      <c r="B614" s="398"/>
      <c r="C614" s="28" t="s">
        <v>604</v>
      </c>
      <c r="D614" s="316"/>
      <c r="E614" s="316"/>
      <c r="F614" s="38"/>
      <c r="G614" s="28"/>
      <c r="H614" s="165"/>
      <c r="I614" s="165"/>
      <c r="J614" s="165"/>
      <c r="K614" s="165"/>
    </row>
    <row r="615" spans="1:11" s="22" customFormat="1" ht="15">
      <c r="A615" s="398"/>
      <c r="B615" s="398"/>
      <c r="C615" s="28" t="s">
        <v>289</v>
      </c>
      <c r="D615" s="316"/>
      <c r="E615" s="316"/>
      <c r="F615" s="38"/>
      <c r="G615" s="28"/>
      <c r="H615" s="165"/>
      <c r="I615" s="165"/>
      <c r="J615" s="165"/>
      <c r="K615" s="165"/>
    </row>
    <row r="616" spans="1:11" s="22" customFormat="1" ht="15">
      <c r="A616" s="401"/>
      <c r="B616" s="401"/>
      <c r="C616" s="36" t="s">
        <v>310</v>
      </c>
      <c r="D616" s="317"/>
      <c r="E616" s="317"/>
      <c r="F616" s="34"/>
      <c r="G616" s="28"/>
      <c r="H616" s="165"/>
      <c r="I616" s="165"/>
      <c r="J616" s="165"/>
      <c r="K616" s="165"/>
    </row>
    <row r="617" spans="1:11" s="22" customFormat="1" ht="13.9" customHeight="1">
      <c r="A617" s="238" t="s">
        <v>319</v>
      </c>
      <c r="B617" s="238" t="s">
        <v>320</v>
      </c>
      <c r="C617" s="26" t="s">
        <v>188</v>
      </c>
      <c r="D617" s="315">
        <v>66.599999999999994</v>
      </c>
      <c r="E617" s="315">
        <f>F617+F618+F619+F620+F621</f>
        <v>66.595320000000001</v>
      </c>
      <c r="F617" s="405">
        <v>60.508159999999997</v>
      </c>
      <c r="G617" s="312" t="s">
        <v>610</v>
      </c>
      <c r="H617" s="165"/>
      <c r="I617" s="165"/>
      <c r="J617" s="165"/>
      <c r="K617" s="165"/>
    </row>
    <row r="618" spans="1:11" s="22" customFormat="1" ht="15">
      <c r="A618" s="398"/>
      <c r="B618" s="398"/>
      <c r="C618" s="26" t="s">
        <v>1894</v>
      </c>
      <c r="D618" s="316"/>
      <c r="E618" s="316"/>
      <c r="F618" s="405">
        <v>6.0871599999999999</v>
      </c>
      <c r="G618" s="313"/>
      <c r="H618" s="165"/>
      <c r="I618" s="165"/>
      <c r="J618" s="165"/>
      <c r="K618" s="165"/>
    </row>
    <row r="619" spans="1:11" s="22" customFormat="1" ht="15">
      <c r="A619" s="398"/>
      <c r="B619" s="398"/>
      <c r="C619" s="28" t="s">
        <v>289</v>
      </c>
      <c r="D619" s="316"/>
      <c r="E619" s="316"/>
      <c r="F619" s="34"/>
      <c r="G619" s="28"/>
      <c r="H619" s="165"/>
      <c r="I619" s="165"/>
      <c r="J619" s="165"/>
      <c r="K619" s="165"/>
    </row>
    <row r="620" spans="1:11" s="22" customFormat="1" ht="15">
      <c r="A620" s="398"/>
      <c r="B620" s="398"/>
      <c r="C620" s="28" t="s">
        <v>604</v>
      </c>
      <c r="D620" s="316"/>
      <c r="E620" s="316"/>
      <c r="F620" s="34"/>
      <c r="G620" s="28"/>
      <c r="H620" s="165"/>
      <c r="I620" s="165"/>
      <c r="J620" s="165"/>
      <c r="K620" s="165"/>
    </row>
    <row r="621" spans="1:11" s="22" customFormat="1" ht="15">
      <c r="A621" s="401"/>
      <c r="B621" s="401"/>
      <c r="C621" s="28" t="s">
        <v>310</v>
      </c>
      <c r="D621" s="317"/>
      <c r="E621" s="317"/>
      <c r="F621" s="34"/>
      <c r="G621" s="28"/>
      <c r="H621" s="165"/>
      <c r="I621" s="165"/>
      <c r="J621" s="165"/>
      <c r="K621" s="165"/>
    </row>
    <row r="622" spans="1:11" s="22" customFormat="1" ht="13.9" customHeight="1">
      <c r="A622" s="238" t="s">
        <v>321</v>
      </c>
      <c r="B622" s="238" t="s">
        <v>322</v>
      </c>
      <c r="C622" s="26" t="s">
        <v>188</v>
      </c>
      <c r="D622" s="315">
        <f>E622</f>
        <v>2624.5980499999996</v>
      </c>
      <c r="E622" s="315">
        <f>F622+F623+F624+F625+F626</f>
        <v>2624.5980499999996</v>
      </c>
      <c r="F622" s="34">
        <v>91.391580000000005</v>
      </c>
      <c r="G622" s="312" t="s">
        <v>610</v>
      </c>
      <c r="H622" s="165"/>
      <c r="I622" s="165"/>
      <c r="J622" s="165"/>
      <c r="K622" s="165"/>
    </row>
    <row r="623" spans="1:11" s="22" customFormat="1" ht="15">
      <c r="A623" s="398"/>
      <c r="B623" s="398"/>
      <c r="C623" s="26" t="s">
        <v>1894</v>
      </c>
      <c r="D623" s="316"/>
      <c r="E623" s="316"/>
      <c r="F623" s="34">
        <v>7.9515799999999999</v>
      </c>
      <c r="G623" s="313"/>
      <c r="H623" s="165"/>
      <c r="I623" s="165"/>
      <c r="J623" s="165"/>
      <c r="K623" s="165"/>
    </row>
    <row r="624" spans="1:11" s="22" customFormat="1" ht="25.5">
      <c r="A624" s="398"/>
      <c r="B624" s="398"/>
      <c r="C624" s="28" t="s">
        <v>289</v>
      </c>
      <c r="D624" s="316"/>
      <c r="E624" s="316"/>
      <c r="F624" s="34">
        <v>42.84</v>
      </c>
      <c r="G624" s="26" t="s">
        <v>1899</v>
      </c>
      <c r="H624" s="165"/>
      <c r="I624" s="165"/>
      <c r="J624" s="165"/>
      <c r="K624" s="165"/>
    </row>
    <row r="625" spans="1:11" s="22" customFormat="1" ht="25.5">
      <c r="A625" s="398"/>
      <c r="B625" s="398"/>
      <c r="C625" s="28" t="s">
        <v>604</v>
      </c>
      <c r="D625" s="316"/>
      <c r="E625" s="316"/>
      <c r="F625" s="34">
        <v>8.1</v>
      </c>
      <c r="G625" s="26" t="s">
        <v>610</v>
      </c>
      <c r="H625" s="165"/>
      <c r="I625" s="165"/>
      <c r="J625" s="165"/>
      <c r="K625" s="165"/>
    </row>
    <row r="626" spans="1:11" s="22" customFormat="1" ht="25.5">
      <c r="A626" s="401"/>
      <c r="B626" s="401"/>
      <c r="C626" s="28" t="s">
        <v>310</v>
      </c>
      <c r="D626" s="317"/>
      <c r="E626" s="317"/>
      <c r="F626" s="34">
        <f>1284.41339+1189.9015</f>
        <v>2474.3148899999997</v>
      </c>
      <c r="G626" s="26" t="s">
        <v>1900</v>
      </c>
      <c r="H626" s="165"/>
      <c r="I626" s="165"/>
      <c r="J626" s="165"/>
      <c r="K626" s="165"/>
    </row>
    <row r="627" spans="1:11" s="22" customFormat="1" ht="13.9" customHeight="1">
      <c r="A627" s="238" t="s">
        <v>323</v>
      </c>
      <c r="B627" s="238" t="s">
        <v>324</v>
      </c>
      <c r="C627" s="26" t="s">
        <v>188</v>
      </c>
      <c r="D627" s="315">
        <f>E627</f>
        <v>3180.6116999999999</v>
      </c>
      <c r="E627" s="315">
        <f>F627+F628+F629+F630+F631</f>
        <v>3180.6116999999999</v>
      </c>
      <c r="F627" s="34">
        <v>95.656840000000003</v>
      </c>
      <c r="G627" s="312" t="s">
        <v>610</v>
      </c>
      <c r="H627" s="165"/>
      <c r="I627" s="165"/>
      <c r="J627" s="165"/>
      <c r="K627" s="165"/>
    </row>
    <row r="628" spans="1:11" s="22" customFormat="1" ht="15">
      <c r="A628" s="398"/>
      <c r="B628" s="398"/>
      <c r="C628" s="26" t="s">
        <v>1894</v>
      </c>
      <c r="D628" s="316"/>
      <c r="E628" s="316"/>
      <c r="F628" s="34">
        <v>9.0808400000000002</v>
      </c>
      <c r="G628" s="313"/>
      <c r="H628" s="165"/>
      <c r="I628" s="165"/>
      <c r="J628" s="165"/>
      <c r="K628" s="165"/>
    </row>
    <row r="629" spans="1:11" s="22" customFormat="1" ht="25.5">
      <c r="A629" s="398"/>
      <c r="B629" s="398"/>
      <c r="C629" s="28" t="s">
        <v>289</v>
      </c>
      <c r="D629" s="316"/>
      <c r="E629" s="316"/>
      <c r="F629" s="34">
        <v>51.245260000000002</v>
      </c>
      <c r="G629" s="26" t="s">
        <v>420</v>
      </c>
      <c r="H629" s="165"/>
      <c r="I629" s="165"/>
      <c r="J629" s="165"/>
      <c r="K629" s="165"/>
    </row>
    <row r="630" spans="1:11" s="22" customFormat="1" ht="27" customHeight="1">
      <c r="A630" s="398"/>
      <c r="B630" s="398"/>
      <c r="C630" s="28" t="s">
        <v>604</v>
      </c>
      <c r="D630" s="316"/>
      <c r="E630" s="316"/>
      <c r="F630" s="34">
        <v>10.8</v>
      </c>
      <c r="G630" s="26" t="s">
        <v>610</v>
      </c>
      <c r="H630" s="165"/>
      <c r="I630" s="165"/>
      <c r="J630" s="165"/>
      <c r="K630" s="165"/>
    </row>
    <row r="631" spans="1:11" s="22" customFormat="1" ht="25.5">
      <c r="A631" s="401"/>
      <c r="B631" s="401"/>
      <c r="C631" s="28" t="s">
        <v>310</v>
      </c>
      <c r="D631" s="317"/>
      <c r="E631" s="317"/>
      <c r="F631" s="34">
        <f>1539.99364+1473.83512</f>
        <v>3013.8287599999999</v>
      </c>
      <c r="G631" s="26" t="s">
        <v>1900</v>
      </c>
      <c r="H631" s="165"/>
      <c r="I631" s="165"/>
      <c r="J631" s="165"/>
      <c r="K631" s="165"/>
    </row>
    <row r="632" spans="1:11" s="22" customFormat="1" ht="13.9" customHeight="1">
      <c r="A632" s="238" t="s">
        <v>611</v>
      </c>
      <c r="B632" s="238" t="s">
        <v>612</v>
      </c>
      <c r="C632" s="26" t="s">
        <v>188</v>
      </c>
      <c r="D632" s="315">
        <v>1037.0450000000001</v>
      </c>
      <c r="E632" s="315">
        <f>F632+F633+F634+F635+F636</f>
        <v>955.50477999999998</v>
      </c>
      <c r="F632" s="34">
        <v>65.516840000000002</v>
      </c>
      <c r="G632" s="312" t="s">
        <v>603</v>
      </c>
      <c r="H632" s="165"/>
      <c r="I632" s="165"/>
      <c r="J632" s="165"/>
      <c r="K632" s="165"/>
    </row>
    <row r="633" spans="1:11" s="22" customFormat="1" ht="15">
      <c r="A633" s="398"/>
      <c r="B633" s="398"/>
      <c r="C633" s="26" t="s">
        <v>1894</v>
      </c>
      <c r="D633" s="316"/>
      <c r="E633" s="316"/>
      <c r="F633" s="34">
        <v>5.952</v>
      </c>
      <c r="G633" s="313"/>
      <c r="H633" s="165"/>
      <c r="I633" s="165"/>
      <c r="J633" s="165"/>
      <c r="K633" s="165"/>
    </row>
    <row r="634" spans="1:11" s="22" customFormat="1" ht="25.5">
      <c r="A634" s="398"/>
      <c r="B634" s="398"/>
      <c r="C634" s="28" t="s">
        <v>289</v>
      </c>
      <c r="D634" s="316"/>
      <c r="E634" s="316"/>
      <c r="F634" s="34">
        <v>15.510529999999999</v>
      </c>
      <c r="G634" s="26" t="s">
        <v>1899</v>
      </c>
      <c r="H634" s="165"/>
      <c r="I634" s="165"/>
      <c r="J634" s="165"/>
      <c r="K634" s="165"/>
    </row>
    <row r="635" spans="1:11" s="22" customFormat="1" ht="25.5">
      <c r="A635" s="398"/>
      <c r="B635" s="398"/>
      <c r="C635" s="28" t="s">
        <v>604</v>
      </c>
      <c r="D635" s="316"/>
      <c r="E635" s="316"/>
      <c r="F635" s="34">
        <v>3.24</v>
      </c>
      <c r="G635" s="26" t="s">
        <v>603</v>
      </c>
      <c r="H635" s="165"/>
      <c r="I635" s="165"/>
      <c r="J635" s="165"/>
      <c r="K635" s="165"/>
    </row>
    <row r="636" spans="1:11" s="22" customFormat="1" ht="25.5">
      <c r="A636" s="401"/>
      <c r="B636" s="401"/>
      <c r="C636" s="28" t="s">
        <v>310</v>
      </c>
      <c r="D636" s="317"/>
      <c r="E636" s="317"/>
      <c r="F636" s="34">
        <f>473.41137+391.87404</f>
        <v>865.28540999999996</v>
      </c>
      <c r="G636" s="26" t="s">
        <v>605</v>
      </c>
      <c r="H636" s="165"/>
      <c r="I636" s="165"/>
      <c r="J636" s="165"/>
      <c r="K636" s="165"/>
    </row>
    <row r="637" spans="1:11" s="22" customFormat="1" ht="13.9" customHeight="1">
      <c r="A637" s="238" t="s">
        <v>325</v>
      </c>
      <c r="B637" s="238" t="s">
        <v>326</v>
      </c>
      <c r="C637" s="26" t="s">
        <v>188</v>
      </c>
      <c r="D637" s="318">
        <f>2857.327-1455.523</f>
        <v>1401.8040000000003</v>
      </c>
      <c r="E637" s="315">
        <f>F637+F638+F639+F640+F641</f>
        <v>1057.57278</v>
      </c>
      <c r="F637" s="34">
        <v>93.350059999999999</v>
      </c>
      <c r="G637" s="312" t="s">
        <v>1893</v>
      </c>
      <c r="H637" s="165"/>
      <c r="I637" s="165"/>
      <c r="J637" s="165"/>
      <c r="K637" s="165"/>
    </row>
    <row r="638" spans="1:11" s="22" customFormat="1" ht="15">
      <c r="A638" s="398"/>
      <c r="B638" s="398"/>
      <c r="C638" s="26" t="s">
        <v>1894</v>
      </c>
      <c r="D638" s="319"/>
      <c r="E638" s="316"/>
      <c r="F638" s="34">
        <v>8.4505300000000005</v>
      </c>
      <c r="G638" s="313"/>
      <c r="H638" s="165"/>
      <c r="I638" s="165"/>
      <c r="J638" s="165"/>
      <c r="K638" s="165"/>
    </row>
    <row r="639" spans="1:11" s="22" customFormat="1" ht="15">
      <c r="A639" s="398"/>
      <c r="B639" s="398"/>
      <c r="C639" s="28" t="s">
        <v>289</v>
      </c>
      <c r="D639" s="319"/>
      <c r="E639" s="316"/>
      <c r="F639" s="34"/>
      <c r="G639" s="26"/>
      <c r="H639" s="165"/>
      <c r="I639" s="165"/>
      <c r="J639" s="165"/>
      <c r="K639" s="165"/>
    </row>
    <row r="640" spans="1:11" s="22" customFormat="1" ht="15">
      <c r="A640" s="398"/>
      <c r="B640" s="398"/>
      <c r="C640" s="28" t="s">
        <v>604</v>
      </c>
      <c r="D640" s="319"/>
      <c r="E640" s="316"/>
      <c r="F640" s="34"/>
      <c r="G640" s="26"/>
      <c r="H640" s="165"/>
      <c r="I640" s="165"/>
      <c r="J640" s="165"/>
      <c r="K640" s="165"/>
    </row>
    <row r="641" spans="1:11" s="22" customFormat="1" ht="25.5">
      <c r="A641" s="401"/>
      <c r="B641" s="401"/>
      <c r="C641" s="26" t="s">
        <v>1887</v>
      </c>
      <c r="D641" s="320"/>
      <c r="E641" s="317"/>
      <c r="F641" s="34">
        <v>955.77219000000002</v>
      </c>
      <c r="G641" s="26" t="s">
        <v>1901</v>
      </c>
      <c r="H641" s="165"/>
      <c r="I641" s="165"/>
      <c r="J641" s="165"/>
      <c r="K641" s="165"/>
    </row>
    <row r="642" spans="1:11" s="22" customFormat="1" ht="49.5" customHeight="1">
      <c r="A642" s="54" t="s">
        <v>327</v>
      </c>
      <c r="B642" s="225" t="s">
        <v>328</v>
      </c>
      <c r="C642" s="26" t="s">
        <v>315</v>
      </c>
      <c r="D642" s="34">
        <v>8.1052</v>
      </c>
      <c r="E642" s="34">
        <v>8.1052</v>
      </c>
      <c r="F642" s="34">
        <v>8.1052</v>
      </c>
      <c r="G642" s="26" t="s">
        <v>329</v>
      </c>
      <c r="H642" s="165"/>
      <c r="I642" s="165"/>
      <c r="J642" s="165"/>
      <c r="K642" s="165"/>
    </row>
    <row r="643" spans="1:11" s="22" customFormat="1" ht="25.5">
      <c r="A643" s="54" t="s">
        <v>330</v>
      </c>
      <c r="B643" s="225" t="s">
        <v>331</v>
      </c>
      <c r="C643" s="26" t="s">
        <v>315</v>
      </c>
      <c r="D643" s="34">
        <v>8.1052</v>
      </c>
      <c r="E643" s="34">
        <v>8.1052</v>
      </c>
      <c r="F643" s="34">
        <v>8.1052</v>
      </c>
      <c r="G643" s="26" t="s">
        <v>329</v>
      </c>
      <c r="H643" s="165"/>
      <c r="I643" s="165"/>
      <c r="J643" s="165"/>
      <c r="K643" s="165"/>
    </row>
    <row r="644" spans="1:11" s="22" customFormat="1" ht="51">
      <c r="A644" s="54" t="s">
        <v>332</v>
      </c>
      <c r="B644" s="225" t="s">
        <v>333</v>
      </c>
      <c r="C644" s="26" t="s">
        <v>315</v>
      </c>
      <c r="D644" s="34">
        <v>8.1052</v>
      </c>
      <c r="E644" s="34">
        <v>8.1052</v>
      </c>
      <c r="F644" s="34">
        <v>8.1052</v>
      </c>
      <c r="G644" s="26" t="s">
        <v>329</v>
      </c>
      <c r="H644" s="165"/>
      <c r="I644" s="165"/>
      <c r="J644" s="165"/>
      <c r="K644" s="165"/>
    </row>
    <row r="645" spans="1:11" s="22" customFormat="1" ht="76.5">
      <c r="A645" s="54" t="s">
        <v>334</v>
      </c>
      <c r="B645" s="54" t="s">
        <v>335</v>
      </c>
      <c r="C645" s="26" t="s">
        <v>315</v>
      </c>
      <c r="D645" s="34">
        <v>8.1052</v>
      </c>
      <c r="E645" s="34">
        <v>8.1052</v>
      </c>
      <c r="F645" s="34">
        <v>8.1052</v>
      </c>
      <c r="G645" s="26" t="s">
        <v>329</v>
      </c>
      <c r="H645" s="165"/>
      <c r="I645" s="165"/>
      <c r="J645" s="165"/>
      <c r="K645" s="165"/>
    </row>
    <row r="646" spans="1:11" s="22" customFormat="1" ht="38.25">
      <c r="A646" s="54" t="s">
        <v>336</v>
      </c>
      <c r="B646" s="54" t="s">
        <v>337</v>
      </c>
      <c r="C646" s="26" t="s">
        <v>315</v>
      </c>
      <c r="D646" s="34">
        <v>8.1052</v>
      </c>
      <c r="E646" s="34">
        <v>8.1052</v>
      </c>
      <c r="F646" s="34">
        <v>8.1052</v>
      </c>
      <c r="G646" s="26" t="s">
        <v>329</v>
      </c>
      <c r="H646" s="165"/>
      <c r="I646" s="165"/>
      <c r="J646" s="165"/>
      <c r="K646" s="165"/>
    </row>
    <row r="647" spans="1:11" s="22" customFormat="1" ht="25.5" customHeight="1">
      <c r="A647" s="238" t="s">
        <v>1902</v>
      </c>
      <c r="B647" s="238" t="s">
        <v>1903</v>
      </c>
      <c r="C647" s="26" t="s">
        <v>188</v>
      </c>
      <c r="D647" s="306">
        <f>1345.981-75.134-119.988</f>
        <v>1150.8589999999999</v>
      </c>
      <c r="E647" s="306">
        <f>F647+F648+F649+F650+F651</f>
        <v>518.28088000000002</v>
      </c>
      <c r="F647" s="34">
        <v>61.357889999999998</v>
      </c>
      <c r="G647" s="312" t="s">
        <v>1893</v>
      </c>
      <c r="H647" s="165"/>
      <c r="I647" s="165"/>
      <c r="J647" s="165"/>
      <c r="K647" s="165"/>
    </row>
    <row r="648" spans="1:11" s="22" customFormat="1" ht="15">
      <c r="A648" s="398"/>
      <c r="B648" s="398"/>
      <c r="C648" s="26" t="s">
        <v>1894</v>
      </c>
      <c r="D648" s="307"/>
      <c r="E648" s="307"/>
      <c r="F648" s="34">
        <v>5.7018899999999997</v>
      </c>
      <c r="G648" s="313"/>
      <c r="H648" s="165"/>
      <c r="I648" s="165"/>
      <c r="J648" s="165"/>
      <c r="K648" s="165"/>
    </row>
    <row r="649" spans="1:11" s="22" customFormat="1" ht="15">
      <c r="A649" s="398"/>
      <c r="B649" s="398"/>
      <c r="C649" s="28" t="s">
        <v>289</v>
      </c>
      <c r="D649" s="307"/>
      <c r="E649" s="307"/>
      <c r="F649" s="34"/>
      <c r="G649" s="26"/>
      <c r="H649" s="165"/>
      <c r="I649" s="165"/>
      <c r="J649" s="165"/>
      <c r="K649" s="165"/>
    </row>
    <row r="650" spans="1:11" s="22" customFormat="1" ht="15">
      <c r="A650" s="398"/>
      <c r="B650" s="398"/>
      <c r="C650" s="28" t="s">
        <v>604</v>
      </c>
      <c r="D650" s="307"/>
      <c r="E650" s="307"/>
      <c r="F650" s="34"/>
      <c r="G650" s="26"/>
      <c r="H650" s="165"/>
      <c r="I650" s="165"/>
      <c r="J650" s="165"/>
      <c r="K650" s="165"/>
    </row>
    <row r="651" spans="1:11" s="22" customFormat="1" ht="25.5">
      <c r="A651" s="401"/>
      <c r="B651" s="401"/>
      <c r="C651" s="26" t="s">
        <v>1887</v>
      </c>
      <c r="D651" s="308"/>
      <c r="E651" s="308"/>
      <c r="F651" s="34">
        <v>451.22109999999998</v>
      </c>
      <c r="G651" s="26" t="s">
        <v>1896</v>
      </c>
      <c r="H651" s="165"/>
      <c r="I651" s="165"/>
      <c r="J651" s="165"/>
      <c r="K651" s="165"/>
    </row>
    <row r="652" spans="1:11" s="22" customFormat="1" ht="13.9" customHeight="1">
      <c r="A652" s="238" t="s">
        <v>1904</v>
      </c>
      <c r="B652" s="238" t="s">
        <v>1905</v>
      </c>
      <c r="C652" s="26" t="s">
        <v>188</v>
      </c>
      <c r="D652" s="306">
        <v>1215.107</v>
      </c>
      <c r="E652" s="306">
        <f>F652+F653+F654+F655+F656+0.038</f>
        <v>75.171260000000004</v>
      </c>
      <c r="F652" s="34">
        <v>68.876840000000001</v>
      </c>
      <c r="G652" s="312" t="s">
        <v>603</v>
      </c>
      <c r="H652" s="165"/>
      <c r="I652" s="165"/>
      <c r="J652" s="165"/>
      <c r="K652" s="165"/>
    </row>
    <row r="653" spans="1:11" s="22" customFormat="1" ht="15">
      <c r="A653" s="398"/>
      <c r="B653" s="398"/>
      <c r="C653" s="26" t="s">
        <v>1894</v>
      </c>
      <c r="D653" s="307"/>
      <c r="E653" s="307"/>
      <c r="F653" s="34">
        <v>6.2564200000000003</v>
      </c>
      <c r="G653" s="313"/>
      <c r="H653" s="165"/>
      <c r="I653" s="165"/>
      <c r="J653" s="165"/>
      <c r="K653" s="165"/>
    </row>
    <row r="654" spans="1:11" s="22" customFormat="1" ht="15">
      <c r="A654" s="398"/>
      <c r="B654" s="398"/>
      <c r="C654" s="28" t="s">
        <v>289</v>
      </c>
      <c r="D654" s="307"/>
      <c r="E654" s="307"/>
      <c r="F654" s="34"/>
      <c r="G654" s="26"/>
      <c r="H654" s="165"/>
      <c r="I654" s="165"/>
      <c r="J654" s="165"/>
      <c r="K654" s="165"/>
    </row>
    <row r="655" spans="1:11" s="22" customFormat="1" ht="15">
      <c r="A655" s="398"/>
      <c r="B655" s="398"/>
      <c r="C655" s="28" t="s">
        <v>604</v>
      </c>
      <c r="D655" s="307"/>
      <c r="E655" s="307"/>
      <c r="F655" s="34"/>
      <c r="G655" s="26"/>
      <c r="H655" s="165"/>
      <c r="I655" s="165"/>
      <c r="J655" s="165"/>
      <c r="K655" s="165"/>
    </row>
    <row r="656" spans="1:11" s="22" customFormat="1" ht="15">
      <c r="A656" s="401"/>
      <c r="B656" s="401"/>
      <c r="C656" s="26" t="s">
        <v>310</v>
      </c>
      <c r="D656" s="308"/>
      <c r="E656" s="308"/>
      <c r="F656" s="34"/>
      <c r="G656" s="26"/>
      <c r="H656" s="165"/>
      <c r="I656" s="165"/>
      <c r="J656" s="165"/>
      <c r="K656" s="165"/>
    </row>
    <row r="657" spans="1:11" s="22" customFormat="1" ht="13.9" customHeight="1">
      <c r="A657" s="238" t="s">
        <v>1906</v>
      </c>
      <c r="B657" s="238" t="s">
        <v>1907</v>
      </c>
      <c r="C657" s="26" t="s">
        <v>188</v>
      </c>
      <c r="D657" s="306">
        <f>E657</f>
        <v>67.649259999999998</v>
      </c>
      <c r="E657" s="306">
        <f>F657+F658+F659+F660+F661</f>
        <v>67.649259999999998</v>
      </c>
      <c r="F657" s="34">
        <v>61.947369999999999</v>
      </c>
      <c r="G657" s="312" t="s">
        <v>1893</v>
      </c>
      <c r="H657" s="165"/>
      <c r="I657" s="165"/>
      <c r="J657" s="165"/>
      <c r="K657" s="165"/>
    </row>
    <row r="658" spans="1:11" s="22" customFormat="1" ht="15">
      <c r="A658" s="398"/>
      <c r="B658" s="398"/>
      <c r="C658" s="26" t="s">
        <v>1894</v>
      </c>
      <c r="D658" s="307"/>
      <c r="E658" s="307"/>
      <c r="F658" s="34">
        <v>5.7018899999999997</v>
      </c>
      <c r="G658" s="313"/>
      <c r="H658" s="165"/>
      <c r="I658" s="165"/>
      <c r="J658" s="165"/>
      <c r="K658" s="165"/>
    </row>
    <row r="659" spans="1:11" s="22" customFormat="1" ht="15">
      <c r="A659" s="398"/>
      <c r="B659" s="398"/>
      <c r="C659" s="28" t="s">
        <v>289</v>
      </c>
      <c r="D659" s="307"/>
      <c r="E659" s="307"/>
      <c r="F659" s="34"/>
      <c r="G659" s="39"/>
      <c r="H659" s="165"/>
      <c r="I659" s="165"/>
      <c r="J659" s="165"/>
      <c r="K659" s="165"/>
    </row>
    <row r="660" spans="1:11" s="22" customFormat="1" ht="15">
      <c r="A660" s="398"/>
      <c r="B660" s="398"/>
      <c r="C660" s="28" t="s">
        <v>604</v>
      </c>
      <c r="D660" s="307"/>
      <c r="E660" s="307"/>
      <c r="F660" s="34"/>
      <c r="G660" s="39"/>
      <c r="H660" s="165"/>
      <c r="I660" s="165"/>
      <c r="J660" s="165"/>
      <c r="K660" s="165"/>
    </row>
    <row r="661" spans="1:11" s="22" customFormat="1" ht="15">
      <c r="A661" s="401"/>
      <c r="B661" s="401"/>
      <c r="C661" s="26" t="s">
        <v>310</v>
      </c>
      <c r="D661" s="308"/>
      <c r="E661" s="308"/>
      <c r="F661" s="34"/>
      <c r="G661" s="39"/>
      <c r="H661" s="165"/>
      <c r="I661" s="165"/>
      <c r="J661" s="165"/>
      <c r="K661" s="165"/>
    </row>
    <row r="662" spans="1:11" s="22" customFormat="1" ht="13.9" customHeight="1">
      <c r="A662" s="238" t="s">
        <v>1908</v>
      </c>
      <c r="B662" s="238" t="s">
        <v>1909</v>
      </c>
      <c r="C662" s="26" t="s">
        <v>188</v>
      </c>
      <c r="D662" s="306">
        <f>E662</f>
        <v>1424.8943199999999</v>
      </c>
      <c r="E662" s="306">
        <f>F662+F663+F664+F665+F666</f>
        <v>1424.8943199999999</v>
      </c>
      <c r="F662" s="308">
        <v>97.431579999999997</v>
      </c>
      <c r="G662" s="312" t="s">
        <v>1893</v>
      </c>
      <c r="H662" s="165"/>
      <c r="I662" s="165"/>
      <c r="J662" s="165"/>
      <c r="K662" s="165"/>
    </row>
    <row r="663" spans="1:11" s="22" customFormat="1" ht="15">
      <c r="A663" s="398"/>
      <c r="B663" s="398"/>
      <c r="C663" s="26" t="s">
        <v>1894</v>
      </c>
      <c r="D663" s="307"/>
      <c r="E663" s="307"/>
      <c r="F663" s="308">
        <v>7.1027399999999998</v>
      </c>
      <c r="G663" s="313"/>
      <c r="H663" s="165"/>
      <c r="I663" s="165"/>
      <c r="J663" s="165"/>
      <c r="K663" s="165"/>
    </row>
    <row r="664" spans="1:11" s="22" customFormat="1" ht="15">
      <c r="A664" s="398"/>
      <c r="B664" s="398"/>
      <c r="C664" s="28" t="s">
        <v>289</v>
      </c>
      <c r="D664" s="307"/>
      <c r="E664" s="307"/>
      <c r="F664" s="308"/>
      <c r="G664" s="39"/>
      <c r="H664" s="165"/>
      <c r="I664" s="165"/>
      <c r="J664" s="165"/>
      <c r="K664" s="165"/>
    </row>
    <row r="665" spans="1:11" s="22" customFormat="1" ht="15">
      <c r="A665" s="398"/>
      <c r="B665" s="398"/>
      <c r="C665" s="28" t="s">
        <v>604</v>
      </c>
      <c r="D665" s="307"/>
      <c r="E665" s="307"/>
      <c r="F665" s="308"/>
      <c r="G665" s="39"/>
      <c r="H665" s="165"/>
      <c r="I665" s="165"/>
      <c r="J665" s="165"/>
      <c r="K665" s="165"/>
    </row>
    <row r="666" spans="1:11" s="22" customFormat="1" ht="25.5">
      <c r="A666" s="401"/>
      <c r="B666" s="401"/>
      <c r="C666" s="26" t="s">
        <v>310</v>
      </c>
      <c r="D666" s="308"/>
      <c r="E666" s="308"/>
      <c r="F666" s="308">
        <v>1320.36</v>
      </c>
      <c r="G666" s="39" t="s">
        <v>1901</v>
      </c>
      <c r="H666" s="165"/>
      <c r="I666" s="165"/>
      <c r="J666" s="165"/>
      <c r="K666" s="165"/>
    </row>
    <row r="667" spans="1:11" s="22" customFormat="1" ht="15">
      <c r="A667" s="40" t="s">
        <v>307</v>
      </c>
      <c r="B667" s="165"/>
      <c r="C667" s="28"/>
      <c r="D667" s="41">
        <v>13600</v>
      </c>
      <c r="E667" s="41">
        <f>SUM(E612:E666)</f>
        <v>10077.999669999997</v>
      </c>
      <c r="F667" s="38">
        <f>SUM(F612:F666)</f>
        <v>10077.961670000002</v>
      </c>
      <c r="G667" s="406"/>
      <c r="H667" s="165"/>
      <c r="I667" s="165"/>
      <c r="J667" s="165"/>
      <c r="K667" s="165"/>
    </row>
    <row r="668" spans="1:11" s="22" customFormat="1" ht="25.5">
      <c r="A668" s="42" t="s">
        <v>1910</v>
      </c>
      <c r="B668" s="42" t="s">
        <v>1911</v>
      </c>
      <c r="C668" s="28"/>
      <c r="D668" s="43">
        <v>479.75</v>
      </c>
      <c r="E668" s="41">
        <v>479.75</v>
      </c>
      <c r="F668" s="38"/>
      <c r="G668" s="406"/>
      <c r="H668" s="165"/>
      <c r="I668" s="165"/>
      <c r="J668" s="165"/>
      <c r="K668" s="165"/>
    </row>
    <row r="669" spans="1:11" s="22" customFormat="1" ht="15">
      <c r="A669" s="40" t="s">
        <v>307</v>
      </c>
      <c r="B669" s="32"/>
      <c r="C669" s="28"/>
      <c r="D669" s="41">
        <f>D668</f>
        <v>479.75</v>
      </c>
      <c r="E669" s="41">
        <f>D669</f>
        <v>479.75</v>
      </c>
      <c r="F669" s="38"/>
      <c r="G669" s="406"/>
      <c r="H669" s="165"/>
      <c r="I669" s="165"/>
      <c r="J669" s="165"/>
      <c r="K669" s="165"/>
    </row>
    <row r="670" spans="1:11" s="22" customFormat="1" ht="51">
      <c r="A670" s="42" t="s">
        <v>1912</v>
      </c>
      <c r="B670" s="42" t="s">
        <v>1913</v>
      </c>
      <c r="C670" s="28" t="s">
        <v>1914</v>
      </c>
      <c r="D670" s="43">
        <v>86.4</v>
      </c>
      <c r="E670" s="43">
        <v>21.6</v>
      </c>
      <c r="F670" s="34">
        <v>21.6</v>
      </c>
      <c r="G670" s="32" t="s">
        <v>1915</v>
      </c>
      <c r="H670" s="165"/>
      <c r="I670" s="165"/>
      <c r="J670" s="165"/>
      <c r="K670" s="165"/>
    </row>
    <row r="671" spans="1:11" s="22" customFormat="1" ht="15">
      <c r="A671" s="42" t="s">
        <v>1916</v>
      </c>
      <c r="B671" s="42"/>
      <c r="C671" s="28"/>
      <c r="D671" s="43">
        <v>41.058999999999997</v>
      </c>
      <c r="E671" s="41"/>
      <c r="F671" s="34"/>
      <c r="G671" s="406"/>
      <c r="H671" s="165"/>
      <c r="I671" s="165"/>
      <c r="J671" s="165"/>
      <c r="K671" s="165"/>
    </row>
    <row r="672" spans="1:11" s="22" customFormat="1" ht="15" customHeight="1">
      <c r="A672" s="40" t="s">
        <v>307</v>
      </c>
      <c r="B672" s="32"/>
      <c r="C672" s="28"/>
      <c r="D672" s="41">
        <f>D670+D671</f>
        <v>127.459</v>
      </c>
      <c r="E672" s="41">
        <f t="shared" ref="E672:F672" si="7">E670+E671</f>
        <v>21.6</v>
      </c>
      <c r="F672" s="41">
        <f t="shared" si="7"/>
        <v>21.6</v>
      </c>
      <c r="G672" s="406"/>
      <c r="H672" s="165"/>
      <c r="I672" s="165"/>
      <c r="J672" s="165"/>
      <c r="K672" s="165"/>
    </row>
    <row r="673" spans="1:11" s="22" customFormat="1" ht="15">
      <c r="A673" s="44"/>
      <c r="B673" s="31" t="s">
        <v>1</v>
      </c>
      <c r="C673" s="30" t="s">
        <v>6</v>
      </c>
      <c r="D673" s="33">
        <f>D611+D667+D669+D672</f>
        <v>20143.808999999997</v>
      </c>
      <c r="E673" s="33">
        <f>E611+E667+E669+E672</f>
        <v>14273.949669999998</v>
      </c>
      <c r="F673" s="33">
        <f>F611+F667+F669+F672</f>
        <v>13793.742670000003</v>
      </c>
      <c r="G673" s="30" t="s">
        <v>6</v>
      </c>
      <c r="H673" s="165"/>
      <c r="I673" s="165"/>
      <c r="J673" s="165"/>
      <c r="K673" s="165"/>
    </row>
  </sheetData>
  <customSheetViews>
    <customSheetView guid="{DFCD6F09-0B42-444A-87C3-52AC3262EE07}" scale="60" showPageBreaks="1" fitToPage="1" hiddenRows="1" view="pageBreakPreview">
      <pane ySplit="3" topLeftCell="A593" activePane="bottomLeft" state="frozen"/>
      <selection pane="bottomLeft" activeCell="A5" sqref="A1:G1048576"/>
      <pageMargins left="0.70866141732283472" right="0.27559055118110237" top="0.31496062992125984" bottom="0.39370078740157483" header="0.31496062992125984" footer="0.31496062992125984"/>
      <pageSetup paperSize="9" scale="82" fitToHeight="45" orientation="landscape" r:id="rId1"/>
    </customSheetView>
    <customSheetView guid="{C1219C9D-BA43-40B5-A7E9-3D4D253C9550}" scale="120" showPageBreaks="1" fitToPage="1" hiddenRows="1">
      <pane ySplit="3" topLeftCell="A664" activePane="bottomLeft" state="frozen"/>
      <selection pane="bottomLeft" activeCell="C676" sqref="C676"/>
      <pageMargins left="0.70866141732283472" right="0.27559055118110237" top="0.31496062992125984" bottom="0.39370078740157483" header="0.31496062992125984" footer="0.31496062992125984"/>
      <pageSetup paperSize="9" scale="42" fitToHeight="20" orientation="landscape" r:id="rId2"/>
    </customSheetView>
    <customSheetView guid="{5B3AAF3B-CF5D-4001-894F-6C177BAE65E8}" scale="60" showPageBreaks="1" fitToPage="1" hiddenRows="1" view="pageBreakPreview">
      <pane ySplit="3" topLeftCell="A593" activePane="bottomLeft" state="frozen"/>
      <selection pane="bottomLeft" activeCell="A5" sqref="A1:G1048576"/>
      <pageMargins left="0.70866141732283472" right="0.27559055118110237" top="0.31496062992125984" bottom="0.39370078740157483" header="0.31496062992125984" footer="0.31496062992125984"/>
      <pageSetup paperSize="9" scale="82" fitToHeight="45" orientation="landscape" r:id="rId3"/>
    </customSheetView>
  </customSheetViews>
  <mergeCells count="55">
    <mergeCell ref="A1:G1"/>
    <mergeCell ref="A2:A3"/>
    <mergeCell ref="B2:B3"/>
    <mergeCell ref="C2:C3"/>
    <mergeCell ref="D2:F2"/>
    <mergeCell ref="G2:G3"/>
    <mergeCell ref="A7:G7"/>
    <mergeCell ref="A58:G58"/>
    <mergeCell ref="A69:G69"/>
    <mergeCell ref="A87:G87"/>
    <mergeCell ref="A106:G106"/>
    <mergeCell ref="E444:E446"/>
    <mergeCell ref="A447:A449"/>
    <mergeCell ref="B447:B449"/>
    <mergeCell ref="A4:G4"/>
    <mergeCell ref="A223:G223"/>
    <mergeCell ref="A434:G434"/>
    <mergeCell ref="A443:G443"/>
    <mergeCell ref="A345:G345"/>
    <mergeCell ref="A65:G65"/>
    <mergeCell ref="A418:G418"/>
    <mergeCell ref="A421:G421"/>
    <mergeCell ref="A431:G431"/>
    <mergeCell ref="A424:G424"/>
    <mergeCell ref="A428:G428"/>
    <mergeCell ref="A437:G437"/>
    <mergeCell ref="A440:G440"/>
    <mergeCell ref="A530:G530"/>
    <mergeCell ref="A576:G576"/>
    <mergeCell ref="A494:G494"/>
    <mergeCell ref="A444:A446"/>
    <mergeCell ref="B444:B446"/>
    <mergeCell ref="D444:D450"/>
    <mergeCell ref="E447:E449"/>
    <mergeCell ref="A465:A467"/>
    <mergeCell ref="B465:B467"/>
    <mergeCell ref="A468:A469"/>
    <mergeCell ref="B468:B469"/>
    <mergeCell ref="A473:A476"/>
    <mergeCell ref="B473:B476"/>
    <mergeCell ref="A451:A454"/>
    <mergeCell ref="B451:B454"/>
    <mergeCell ref="D451:D454"/>
    <mergeCell ref="A458:A460"/>
    <mergeCell ref="B458:B460"/>
    <mergeCell ref="D458:D460"/>
    <mergeCell ref="A489:A490"/>
    <mergeCell ref="B489:B490"/>
    <mergeCell ref="D489:D490"/>
    <mergeCell ref="A477:A480"/>
    <mergeCell ref="B477:B480"/>
    <mergeCell ref="A481:A484"/>
    <mergeCell ref="B481:B484"/>
    <mergeCell ref="A486:A487"/>
    <mergeCell ref="B486:B487"/>
  </mergeCells>
  <pageMargins left="0.70866141732283472" right="0.27559055118110237" top="0.31496062992125984" bottom="0.39370078740157483" header="0.31496062992125984" footer="0.31496062992125984"/>
  <pageSetup paperSize="9" scale="82" fitToHeight="4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view="pageBreakPreview" zoomScale="60" zoomScaleNormal="130" workbookViewId="0">
      <pane ySplit="3" topLeftCell="A184" activePane="bottomLeft" state="frozen"/>
      <selection pane="bottomLeft" activeCell="F1" sqref="F1:G1048576"/>
    </sheetView>
  </sheetViews>
  <sheetFormatPr defaultColWidth="9.140625" defaultRowHeight="12.75"/>
  <cols>
    <col min="1" max="1" width="28.85546875" style="2" customWidth="1"/>
    <col min="2" max="2" width="29.28515625" style="2" customWidth="1"/>
    <col min="3" max="3" width="26.140625" style="2" customWidth="1"/>
    <col min="4" max="4" width="21" style="6" customWidth="1"/>
    <col min="5" max="5" width="21" style="2" customWidth="1"/>
    <col min="6" max="7" width="9.140625" style="4"/>
    <col min="8" max="16384" width="9.140625" style="2"/>
  </cols>
  <sheetData>
    <row r="1" spans="1:7" ht="36.75" customHeight="1" thickBot="1">
      <c r="A1" s="656" t="s">
        <v>3137</v>
      </c>
      <c r="B1" s="656"/>
      <c r="C1" s="656"/>
      <c r="D1" s="656"/>
      <c r="E1" s="656"/>
    </row>
    <row r="2" spans="1:7">
      <c r="A2" s="657" t="s">
        <v>9</v>
      </c>
      <c r="B2" s="657" t="s">
        <v>16</v>
      </c>
      <c r="C2" s="657" t="s">
        <v>10</v>
      </c>
      <c r="D2" s="657" t="s">
        <v>13</v>
      </c>
      <c r="E2" s="657" t="s">
        <v>8</v>
      </c>
    </row>
    <row r="3" spans="1:7">
      <c r="A3" s="658"/>
      <c r="B3" s="658"/>
      <c r="C3" s="658"/>
      <c r="D3" s="658"/>
      <c r="E3" s="658"/>
    </row>
    <row r="4" spans="1:7">
      <c r="A4" s="669" t="s">
        <v>338</v>
      </c>
      <c r="B4" s="670"/>
      <c r="C4" s="670"/>
      <c r="D4" s="670"/>
      <c r="E4" s="671"/>
    </row>
    <row r="5" spans="1:7">
      <c r="A5" s="17" t="s">
        <v>1036</v>
      </c>
      <c r="B5" s="17" t="s">
        <v>1037</v>
      </c>
      <c r="C5" s="255">
        <v>1</v>
      </c>
      <c r="D5" s="19">
        <v>16.884</v>
      </c>
      <c r="E5" s="56" t="s">
        <v>1038</v>
      </c>
    </row>
    <row r="6" spans="1:7">
      <c r="A6" s="196" t="s">
        <v>6</v>
      </c>
      <c r="B6" s="197" t="s">
        <v>1</v>
      </c>
      <c r="C6" s="196" t="s">
        <v>6</v>
      </c>
      <c r="D6" s="198">
        <f>SUM(D5:D5)</f>
        <v>16.884</v>
      </c>
      <c r="E6" s="196" t="s">
        <v>6</v>
      </c>
    </row>
    <row r="7" spans="1:7" s="4" customFormat="1">
      <c r="A7" s="659" t="s">
        <v>17</v>
      </c>
      <c r="B7" s="659"/>
      <c r="C7" s="659"/>
      <c r="D7" s="659"/>
      <c r="E7" s="659"/>
    </row>
    <row r="8" spans="1:7" s="1" customFormat="1" ht="63.75">
      <c r="A8" s="164" t="s">
        <v>2612</v>
      </c>
      <c r="B8" s="164" t="s">
        <v>1229</v>
      </c>
      <c r="C8" s="113">
        <v>2</v>
      </c>
      <c r="D8" s="150">
        <v>16.356000000000002</v>
      </c>
      <c r="E8" s="123" t="s">
        <v>673</v>
      </c>
      <c r="F8" s="172"/>
      <c r="G8" s="172"/>
    </row>
    <row r="9" spans="1:7" s="1" customFormat="1" ht="89.25">
      <c r="A9" s="164" t="s">
        <v>2613</v>
      </c>
      <c r="B9" s="164" t="s">
        <v>1229</v>
      </c>
      <c r="C9" s="113">
        <v>4</v>
      </c>
      <c r="D9" s="150">
        <v>32.712000000000003</v>
      </c>
      <c r="E9" s="123" t="s">
        <v>673</v>
      </c>
      <c r="F9" s="172"/>
      <c r="G9" s="172"/>
    </row>
    <row r="10" spans="1:7" s="1" customFormat="1" ht="76.5">
      <c r="A10" s="164" t="s">
        <v>2614</v>
      </c>
      <c r="B10" s="164" t="s">
        <v>1229</v>
      </c>
      <c r="C10" s="154">
        <v>3</v>
      </c>
      <c r="D10" s="150">
        <v>24.533999999999999</v>
      </c>
      <c r="E10" s="123" t="s">
        <v>673</v>
      </c>
      <c r="F10" s="172"/>
      <c r="G10" s="172"/>
    </row>
    <row r="11" spans="1:7" s="1" customFormat="1" ht="63.75">
      <c r="A11" s="164" t="s">
        <v>2615</v>
      </c>
      <c r="B11" s="164" t="s">
        <v>1229</v>
      </c>
      <c r="C11" s="154">
        <v>2</v>
      </c>
      <c r="D11" s="150">
        <v>16.356000000000002</v>
      </c>
      <c r="E11" s="123" t="s">
        <v>673</v>
      </c>
      <c r="F11" s="172"/>
      <c r="G11" s="172"/>
    </row>
    <row r="12" spans="1:7" s="1" customFormat="1" ht="63.75">
      <c r="A12" s="164" t="s">
        <v>2616</v>
      </c>
      <c r="B12" s="164" t="s">
        <v>1229</v>
      </c>
      <c r="C12" s="154">
        <v>2</v>
      </c>
      <c r="D12" s="150">
        <v>16.356000000000002</v>
      </c>
      <c r="E12" s="123" t="s">
        <v>673</v>
      </c>
      <c r="F12" s="172"/>
      <c r="G12" s="172"/>
    </row>
    <row r="13" spans="1:7" s="1" customFormat="1" ht="76.5">
      <c r="A13" s="164" t="s">
        <v>2617</v>
      </c>
      <c r="B13" s="164" t="s">
        <v>1229</v>
      </c>
      <c r="C13" s="154">
        <v>2</v>
      </c>
      <c r="D13" s="150">
        <v>16.356000000000002</v>
      </c>
      <c r="E13" s="123" t="s">
        <v>673</v>
      </c>
      <c r="F13" s="172"/>
      <c r="G13" s="172"/>
    </row>
    <row r="14" spans="1:7" s="1" customFormat="1" ht="76.5">
      <c r="A14" s="164" t="s">
        <v>2618</v>
      </c>
      <c r="B14" s="164" t="s">
        <v>1229</v>
      </c>
      <c r="C14" s="154">
        <v>2</v>
      </c>
      <c r="D14" s="150">
        <v>16.356000000000002</v>
      </c>
      <c r="E14" s="123" t="s">
        <v>673</v>
      </c>
      <c r="F14" s="172"/>
      <c r="G14" s="172"/>
    </row>
    <row r="15" spans="1:7" s="1" customFormat="1" ht="76.5">
      <c r="A15" s="164" t="s">
        <v>2619</v>
      </c>
      <c r="B15" s="164" t="s">
        <v>1229</v>
      </c>
      <c r="C15" s="154">
        <v>2</v>
      </c>
      <c r="D15" s="150">
        <v>16.356000000000002</v>
      </c>
      <c r="E15" s="123" t="s">
        <v>673</v>
      </c>
      <c r="F15" s="172"/>
      <c r="G15" s="172"/>
    </row>
    <row r="16" spans="1:7" s="1" customFormat="1" ht="76.5">
      <c r="A16" s="164" t="s">
        <v>2620</v>
      </c>
      <c r="B16" s="164" t="s">
        <v>1229</v>
      </c>
      <c r="C16" s="154">
        <v>2</v>
      </c>
      <c r="D16" s="150">
        <v>16.356000000000002</v>
      </c>
      <c r="E16" s="123" t="s">
        <v>673</v>
      </c>
      <c r="F16" s="172"/>
      <c r="G16" s="172"/>
    </row>
    <row r="17" spans="1:5" s="172" customFormat="1" ht="127.5">
      <c r="A17" s="164" t="s">
        <v>2621</v>
      </c>
      <c r="B17" s="167" t="s">
        <v>2622</v>
      </c>
      <c r="C17" s="154">
        <v>2</v>
      </c>
      <c r="D17" s="193">
        <v>36.9</v>
      </c>
      <c r="E17" s="123" t="s">
        <v>2623</v>
      </c>
    </row>
    <row r="18" spans="1:5" s="172" customFormat="1" ht="76.5">
      <c r="A18" s="164" t="s">
        <v>2624</v>
      </c>
      <c r="B18" s="164" t="s">
        <v>2625</v>
      </c>
      <c r="C18" s="154">
        <v>1</v>
      </c>
      <c r="D18" s="150">
        <v>7.1</v>
      </c>
      <c r="E18" s="123" t="s">
        <v>2626</v>
      </c>
    </row>
    <row r="19" spans="1:5" s="172" customFormat="1" ht="76.5">
      <c r="A19" s="164" t="s">
        <v>2627</v>
      </c>
      <c r="B19" s="164" t="s">
        <v>2628</v>
      </c>
      <c r="C19" s="154">
        <v>1</v>
      </c>
      <c r="D19" s="150">
        <v>59.7</v>
      </c>
      <c r="E19" s="123" t="s">
        <v>2629</v>
      </c>
    </row>
    <row r="20" spans="1:5" s="172" customFormat="1" ht="76.5">
      <c r="A20" s="164" t="s">
        <v>2630</v>
      </c>
      <c r="B20" s="164" t="s">
        <v>2631</v>
      </c>
      <c r="C20" s="154">
        <v>1</v>
      </c>
      <c r="D20" s="150">
        <v>7.8</v>
      </c>
      <c r="E20" s="123" t="s">
        <v>2626</v>
      </c>
    </row>
    <row r="21" spans="1:5" s="172" customFormat="1" ht="76.5">
      <c r="A21" s="164" t="s">
        <v>2632</v>
      </c>
      <c r="B21" s="164" t="s">
        <v>2633</v>
      </c>
      <c r="C21" s="154">
        <v>1</v>
      </c>
      <c r="D21" s="150">
        <v>18.3</v>
      </c>
      <c r="E21" s="123" t="s">
        <v>2626</v>
      </c>
    </row>
    <row r="22" spans="1:5" s="172" customFormat="1" ht="76.5">
      <c r="A22" s="164" t="s">
        <v>2634</v>
      </c>
      <c r="B22" s="164" t="s">
        <v>2635</v>
      </c>
      <c r="C22" s="154">
        <v>2</v>
      </c>
      <c r="D22" s="150">
        <v>21.998000000000001</v>
      </c>
      <c r="E22" s="123" t="s">
        <v>2636</v>
      </c>
    </row>
    <row r="23" spans="1:5" s="172" customFormat="1" ht="76.5">
      <c r="A23" s="164" t="s">
        <v>2637</v>
      </c>
      <c r="B23" s="164" t="s">
        <v>2638</v>
      </c>
      <c r="C23" s="154">
        <v>1</v>
      </c>
      <c r="D23" s="150">
        <v>9.6739999999999995</v>
      </c>
      <c r="E23" s="123" t="s">
        <v>2639</v>
      </c>
    </row>
    <row r="24" spans="1:5" s="172" customFormat="1" ht="76.5">
      <c r="A24" s="164" t="s">
        <v>2640</v>
      </c>
      <c r="B24" s="164" t="s">
        <v>2641</v>
      </c>
      <c r="C24" s="154">
        <v>3</v>
      </c>
      <c r="D24" s="150">
        <v>164.7</v>
      </c>
      <c r="E24" s="123" t="s">
        <v>2642</v>
      </c>
    </row>
    <row r="25" spans="1:5" s="172" customFormat="1" ht="76.5">
      <c r="A25" s="164" t="s">
        <v>2640</v>
      </c>
      <c r="B25" s="164" t="s">
        <v>2643</v>
      </c>
      <c r="C25" s="154">
        <v>1</v>
      </c>
      <c r="D25" s="150">
        <v>8.8559999999999999</v>
      </c>
      <c r="E25" s="123" t="s">
        <v>2644</v>
      </c>
    </row>
    <row r="26" spans="1:5" s="172" customFormat="1" ht="76.5">
      <c r="A26" s="164" t="s">
        <v>2640</v>
      </c>
      <c r="B26" s="164" t="s">
        <v>2645</v>
      </c>
      <c r="C26" s="154">
        <v>7</v>
      </c>
      <c r="D26" s="150">
        <v>58.8</v>
      </c>
      <c r="E26" s="123" t="s">
        <v>2646</v>
      </c>
    </row>
    <row r="27" spans="1:5" s="172" customFormat="1" ht="51">
      <c r="A27" s="164" t="s">
        <v>2647</v>
      </c>
      <c r="B27" s="164" t="s">
        <v>2648</v>
      </c>
      <c r="C27" s="154"/>
      <c r="D27" s="150">
        <v>46.5</v>
      </c>
      <c r="E27" s="123" t="s">
        <v>2649</v>
      </c>
    </row>
    <row r="28" spans="1:5" s="172" customFormat="1" ht="51">
      <c r="A28" s="164" t="s">
        <v>2647</v>
      </c>
      <c r="B28" s="164" t="s">
        <v>2650</v>
      </c>
      <c r="C28" s="154">
        <v>1</v>
      </c>
      <c r="D28" s="150">
        <v>39</v>
      </c>
      <c r="E28" s="123" t="s">
        <v>2649</v>
      </c>
    </row>
    <row r="29" spans="1:5" s="172" customFormat="1" ht="51">
      <c r="A29" s="164" t="s">
        <v>2647</v>
      </c>
      <c r="B29" s="164" t="s">
        <v>2651</v>
      </c>
      <c r="C29" s="154">
        <v>1</v>
      </c>
      <c r="D29" s="194">
        <v>14.9</v>
      </c>
      <c r="E29" s="123" t="s">
        <v>2623</v>
      </c>
    </row>
    <row r="30" spans="1:5" s="172" customFormat="1" ht="51">
      <c r="A30" s="164" t="s">
        <v>2652</v>
      </c>
      <c r="B30" s="164" t="s">
        <v>2653</v>
      </c>
      <c r="C30" s="154">
        <v>1</v>
      </c>
      <c r="D30" s="150">
        <v>60.772979999999997</v>
      </c>
      <c r="E30" s="123" t="s">
        <v>2356</v>
      </c>
    </row>
    <row r="31" spans="1:5" s="172" customFormat="1" ht="51">
      <c r="A31" s="164" t="s">
        <v>2654</v>
      </c>
      <c r="B31" s="164" t="s">
        <v>2653</v>
      </c>
      <c r="C31" s="154">
        <v>1</v>
      </c>
      <c r="D31" s="150">
        <v>60.772979999999997</v>
      </c>
      <c r="E31" s="123" t="s">
        <v>2356</v>
      </c>
    </row>
    <row r="32" spans="1:5" s="172" customFormat="1" ht="51">
      <c r="A32" s="164" t="s">
        <v>2655</v>
      </c>
      <c r="B32" s="164" t="s">
        <v>2653</v>
      </c>
      <c r="C32" s="154">
        <v>1</v>
      </c>
      <c r="D32" s="150">
        <v>56.683979999999998</v>
      </c>
      <c r="E32" s="123" t="s">
        <v>2356</v>
      </c>
    </row>
    <row r="33" spans="1:5" s="172" customFormat="1" ht="76.5">
      <c r="A33" s="164" t="s">
        <v>2656</v>
      </c>
      <c r="B33" s="164" t="s">
        <v>2657</v>
      </c>
      <c r="C33" s="154">
        <v>1</v>
      </c>
      <c r="D33" s="194">
        <v>47.9</v>
      </c>
      <c r="E33" s="123" t="s">
        <v>2623</v>
      </c>
    </row>
    <row r="34" spans="1:5" s="172" customFormat="1" ht="89.25">
      <c r="A34" s="164" t="s">
        <v>2658</v>
      </c>
      <c r="B34" s="164" t="s">
        <v>2653</v>
      </c>
      <c r="C34" s="154">
        <v>1</v>
      </c>
      <c r="D34" s="150">
        <v>77.758279999999999</v>
      </c>
      <c r="E34" s="123" t="s">
        <v>2356</v>
      </c>
    </row>
    <row r="35" spans="1:5" s="172" customFormat="1" ht="76.5">
      <c r="A35" s="164" t="s">
        <v>2659</v>
      </c>
      <c r="B35" s="164" t="s">
        <v>2660</v>
      </c>
      <c r="C35" s="154">
        <v>1</v>
      </c>
      <c r="D35" s="150">
        <v>22.402000000000001</v>
      </c>
      <c r="E35" s="123" t="s">
        <v>2642</v>
      </c>
    </row>
    <row r="36" spans="1:5" s="172" customFormat="1" ht="76.5">
      <c r="A36" s="164" t="s">
        <v>2661</v>
      </c>
      <c r="B36" s="164" t="s">
        <v>2660</v>
      </c>
      <c r="C36" s="154">
        <v>1</v>
      </c>
      <c r="D36" s="150">
        <v>12.422000000000001</v>
      </c>
      <c r="E36" s="123" t="s">
        <v>2642</v>
      </c>
    </row>
    <row r="37" spans="1:5" s="172" customFormat="1" ht="76.5">
      <c r="A37" s="164" t="s">
        <v>2662</v>
      </c>
      <c r="B37" s="164" t="s">
        <v>2663</v>
      </c>
      <c r="C37" s="154">
        <v>1</v>
      </c>
      <c r="D37" s="150">
        <v>37</v>
      </c>
      <c r="E37" s="123" t="s">
        <v>2664</v>
      </c>
    </row>
    <row r="38" spans="1:5" s="172" customFormat="1" ht="76.5">
      <c r="A38" s="164" t="s">
        <v>2659</v>
      </c>
      <c r="B38" s="164" t="s">
        <v>2665</v>
      </c>
      <c r="C38" s="154">
        <v>1</v>
      </c>
      <c r="D38" s="150">
        <v>6.3079999999999998</v>
      </c>
      <c r="E38" s="123" t="s">
        <v>2664</v>
      </c>
    </row>
    <row r="39" spans="1:5" s="172" customFormat="1" ht="76.5">
      <c r="A39" s="164" t="s">
        <v>2666</v>
      </c>
      <c r="B39" s="164" t="s">
        <v>2667</v>
      </c>
      <c r="C39" s="113" t="s">
        <v>2668</v>
      </c>
      <c r="D39" s="150">
        <v>1.05</v>
      </c>
      <c r="E39" s="123" t="s">
        <v>2642</v>
      </c>
    </row>
    <row r="40" spans="1:5" s="172" customFormat="1" ht="76.5">
      <c r="A40" s="164" t="s">
        <v>2669</v>
      </c>
      <c r="B40" s="164" t="s">
        <v>2670</v>
      </c>
      <c r="C40" s="154">
        <v>1</v>
      </c>
      <c r="D40" s="194">
        <v>47.426000000000002</v>
      </c>
      <c r="E40" s="123" t="s">
        <v>2671</v>
      </c>
    </row>
    <row r="41" spans="1:5" s="172" customFormat="1" ht="76.5">
      <c r="A41" s="164" t="s">
        <v>2672</v>
      </c>
      <c r="B41" s="164" t="s">
        <v>2653</v>
      </c>
      <c r="C41" s="154">
        <v>1</v>
      </c>
      <c r="D41" s="150">
        <v>60.772979999999997</v>
      </c>
      <c r="E41" s="123" t="s">
        <v>2356</v>
      </c>
    </row>
    <row r="42" spans="1:5" s="172" customFormat="1" ht="89.25">
      <c r="A42" s="164" t="s">
        <v>2673</v>
      </c>
      <c r="B42" s="164" t="s">
        <v>2674</v>
      </c>
      <c r="C42" s="154">
        <v>1</v>
      </c>
      <c r="D42" s="150">
        <v>64.5</v>
      </c>
      <c r="E42" s="123" t="s">
        <v>2642</v>
      </c>
    </row>
    <row r="43" spans="1:5" s="172" customFormat="1" ht="76.5">
      <c r="A43" s="164" t="s">
        <v>2675</v>
      </c>
      <c r="B43" s="164" t="s">
        <v>2653</v>
      </c>
      <c r="C43" s="154">
        <v>2</v>
      </c>
      <c r="D43" s="150">
        <f>77.75828+56.68398</f>
        <v>134.44226</v>
      </c>
      <c r="E43" s="123" t="s">
        <v>2356</v>
      </c>
    </row>
    <row r="44" spans="1:5" s="172" customFormat="1" ht="51">
      <c r="A44" s="164" t="s">
        <v>2676</v>
      </c>
      <c r="B44" s="164" t="s">
        <v>2677</v>
      </c>
      <c r="C44" s="154">
        <v>2</v>
      </c>
      <c r="D44" s="150">
        <v>20</v>
      </c>
      <c r="E44" s="123" t="s">
        <v>2678</v>
      </c>
    </row>
    <row r="45" spans="1:5" s="172" customFormat="1" ht="51">
      <c r="A45" s="164" t="s">
        <v>2679</v>
      </c>
      <c r="B45" s="164" t="s">
        <v>2680</v>
      </c>
      <c r="C45" s="154">
        <v>8</v>
      </c>
      <c r="D45" s="150">
        <v>48.24</v>
      </c>
      <c r="E45" s="123" t="s">
        <v>2644</v>
      </c>
    </row>
    <row r="46" spans="1:5" s="172" customFormat="1" ht="51">
      <c r="A46" s="164" t="s">
        <v>2679</v>
      </c>
      <c r="B46" s="164" t="s">
        <v>2681</v>
      </c>
      <c r="C46" s="154">
        <v>1</v>
      </c>
      <c r="D46" s="150">
        <v>20.36</v>
      </c>
      <c r="E46" s="123" t="s">
        <v>2644</v>
      </c>
    </row>
    <row r="47" spans="1:5" s="172" customFormat="1" ht="51">
      <c r="A47" s="164" t="s">
        <v>2679</v>
      </c>
      <c r="B47" s="164" t="s">
        <v>2682</v>
      </c>
      <c r="C47" s="154">
        <v>2</v>
      </c>
      <c r="D47" s="150">
        <v>27.999960000000002</v>
      </c>
      <c r="E47" s="123" t="s">
        <v>2683</v>
      </c>
    </row>
    <row r="48" spans="1:5" s="172" customFormat="1" ht="63.75">
      <c r="A48" s="164" t="s">
        <v>2684</v>
      </c>
      <c r="B48" s="164" t="s">
        <v>2653</v>
      </c>
      <c r="C48" s="154">
        <v>1</v>
      </c>
      <c r="D48" s="150">
        <v>56.683979999999998</v>
      </c>
      <c r="E48" s="123" t="s">
        <v>2356</v>
      </c>
    </row>
    <row r="49" spans="1:9" s="172" customFormat="1" ht="38.25">
      <c r="A49" s="164" t="s">
        <v>2685</v>
      </c>
      <c r="B49" s="164" t="s">
        <v>2686</v>
      </c>
      <c r="C49" s="154">
        <v>1</v>
      </c>
      <c r="D49" s="150">
        <v>10</v>
      </c>
      <c r="E49" s="123" t="s">
        <v>2687</v>
      </c>
    </row>
    <row r="50" spans="1:9" s="172" customFormat="1" ht="38.25">
      <c r="A50" s="164" t="s">
        <v>2685</v>
      </c>
      <c r="B50" s="164" t="s">
        <v>2688</v>
      </c>
      <c r="C50" s="154">
        <v>1</v>
      </c>
      <c r="D50" s="150">
        <v>13.5</v>
      </c>
      <c r="E50" s="123" t="s">
        <v>2626</v>
      </c>
    </row>
    <row r="51" spans="1:9" s="172" customFormat="1" ht="25.5">
      <c r="A51" s="164" t="s">
        <v>2689</v>
      </c>
      <c r="B51" s="164" t="s">
        <v>2690</v>
      </c>
      <c r="C51" s="154">
        <v>1</v>
      </c>
      <c r="D51" s="150">
        <v>13.05</v>
      </c>
      <c r="E51" s="123" t="s">
        <v>2642</v>
      </c>
    </row>
    <row r="52" spans="1:9" s="172" customFormat="1" ht="25.5">
      <c r="A52" s="164" t="s">
        <v>2689</v>
      </c>
      <c r="B52" s="164" t="s">
        <v>2691</v>
      </c>
      <c r="C52" s="154">
        <v>1</v>
      </c>
      <c r="D52" s="150">
        <v>28.05</v>
      </c>
      <c r="E52" s="123" t="s">
        <v>2642</v>
      </c>
    </row>
    <row r="53" spans="1:9" s="172" customFormat="1" ht="38.25">
      <c r="A53" s="164" t="s">
        <v>2692</v>
      </c>
      <c r="B53" s="164" t="s">
        <v>2653</v>
      </c>
      <c r="C53" s="154">
        <v>1</v>
      </c>
      <c r="D53" s="150">
        <v>77.758279999999999</v>
      </c>
      <c r="E53" s="123" t="s">
        <v>2356</v>
      </c>
    </row>
    <row r="54" spans="1:9" s="172" customFormat="1" ht="38.25">
      <c r="A54" s="164" t="s">
        <v>2693</v>
      </c>
      <c r="B54" s="164" t="s">
        <v>2653</v>
      </c>
      <c r="C54" s="154">
        <v>1</v>
      </c>
      <c r="D54" s="150">
        <v>77.758279999999999</v>
      </c>
      <c r="E54" s="123" t="s">
        <v>2356</v>
      </c>
    </row>
    <row r="55" spans="1:9" s="172" customFormat="1" ht="38.25">
      <c r="A55" s="164" t="s">
        <v>2694</v>
      </c>
      <c r="B55" s="164" t="s">
        <v>2691</v>
      </c>
      <c r="C55" s="154">
        <v>1</v>
      </c>
      <c r="D55" s="150">
        <v>28.05</v>
      </c>
      <c r="E55" s="123" t="s">
        <v>2642</v>
      </c>
    </row>
    <row r="56" spans="1:9" s="172" customFormat="1" ht="63.75">
      <c r="A56" s="164" t="s">
        <v>2695</v>
      </c>
      <c r="B56" s="149" t="s">
        <v>2696</v>
      </c>
      <c r="C56" s="186">
        <v>1</v>
      </c>
      <c r="D56" s="150">
        <v>6.1</v>
      </c>
      <c r="E56" s="115" t="s">
        <v>2697</v>
      </c>
    </row>
    <row r="57" spans="1:9" s="172" customFormat="1" ht="63.75">
      <c r="A57" s="164" t="s">
        <v>2695</v>
      </c>
      <c r="B57" s="161" t="s">
        <v>2698</v>
      </c>
      <c r="C57" s="187">
        <v>1</v>
      </c>
      <c r="D57" s="150">
        <v>17.399999999999999</v>
      </c>
      <c r="E57" s="115" t="s">
        <v>2697</v>
      </c>
    </row>
    <row r="58" spans="1:9" s="172" customFormat="1" ht="63.75">
      <c r="A58" s="164" t="s">
        <v>2695</v>
      </c>
      <c r="B58" s="161" t="s">
        <v>2699</v>
      </c>
      <c r="C58" s="187">
        <v>1</v>
      </c>
      <c r="D58" s="150">
        <v>6.5</v>
      </c>
      <c r="E58" s="115" t="s">
        <v>2697</v>
      </c>
      <c r="H58" s="195"/>
      <c r="I58" s="195"/>
    </row>
    <row r="59" spans="1:9" s="172" customFormat="1" ht="38.25">
      <c r="A59" s="164" t="s">
        <v>2700</v>
      </c>
      <c r="B59" s="149" t="s">
        <v>2701</v>
      </c>
      <c r="C59" s="186">
        <v>2</v>
      </c>
      <c r="D59" s="150">
        <v>22</v>
      </c>
      <c r="E59" s="115" t="s">
        <v>2702</v>
      </c>
      <c r="G59" s="195"/>
      <c r="H59" s="188"/>
      <c r="I59" s="189"/>
    </row>
    <row r="60" spans="1:9" s="172" customFormat="1" ht="76.5">
      <c r="A60" s="164" t="s">
        <v>2703</v>
      </c>
      <c r="B60" s="151" t="s">
        <v>2704</v>
      </c>
      <c r="C60" s="186">
        <v>2</v>
      </c>
      <c r="D60" s="150">
        <v>196.2</v>
      </c>
      <c r="E60" s="115" t="s">
        <v>2705</v>
      </c>
      <c r="G60" s="195"/>
      <c r="H60" s="188"/>
      <c r="I60" s="189"/>
    </row>
    <row r="61" spans="1:9" s="172" customFormat="1" ht="76.5">
      <c r="A61" s="164" t="s">
        <v>2703</v>
      </c>
      <c r="B61" s="190" t="s">
        <v>2706</v>
      </c>
      <c r="C61" s="187">
        <v>3</v>
      </c>
      <c r="D61" s="150">
        <v>40.256999999999998</v>
      </c>
      <c r="E61" s="150" t="s">
        <v>2707</v>
      </c>
      <c r="G61" s="195"/>
      <c r="H61" s="195"/>
      <c r="I61" s="195"/>
    </row>
    <row r="62" spans="1:9" s="172" customFormat="1" ht="76.5">
      <c r="A62" s="164" t="s">
        <v>2703</v>
      </c>
      <c r="B62" s="190" t="s">
        <v>2708</v>
      </c>
      <c r="C62" s="187">
        <v>2</v>
      </c>
      <c r="D62" s="150">
        <v>22.54</v>
      </c>
      <c r="E62" s="150" t="s">
        <v>2709</v>
      </c>
      <c r="G62" s="195"/>
      <c r="H62" s="195"/>
    </row>
    <row r="63" spans="1:9" s="172" customFormat="1" ht="76.5">
      <c r="A63" s="164" t="s">
        <v>2703</v>
      </c>
      <c r="B63" s="190" t="s">
        <v>2710</v>
      </c>
      <c r="C63" s="187">
        <v>2</v>
      </c>
      <c r="D63" s="150">
        <v>18.46</v>
      </c>
      <c r="E63" s="150" t="s">
        <v>2709</v>
      </c>
      <c r="G63" s="195"/>
      <c r="H63" s="195"/>
    </row>
    <row r="64" spans="1:9" s="172" customFormat="1" ht="76.5">
      <c r="A64" s="164" t="s">
        <v>2703</v>
      </c>
      <c r="B64" s="190" t="s">
        <v>2711</v>
      </c>
      <c r="C64" s="187">
        <v>1</v>
      </c>
      <c r="D64" s="150">
        <v>14.984999999999999</v>
      </c>
      <c r="E64" s="150" t="s">
        <v>2709</v>
      </c>
      <c r="G64" s="195"/>
      <c r="H64" s="195"/>
    </row>
    <row r="65" spans="1:8" s="172" customFormat="1" ht="76.5">
      <c r="A65" s="164" t="s">
        <v>2703</v>
      </c>
      <c r="B65" s="151" t="s">
        <v>2712</v>
      </c>
      <c r="C65" s="187">
        <v>1</v>
      </c>
      <c r="D65" s="150">
        <v>50</v>
      </c>
      <c r="E65" s="115" t="s">
        <v>2713</v>
      </c>
      <c r="G65" s="195"/>
      <c r="H65" s="195"/>
    </row>
    <row r="66" spans="1:8" s="172" customFormat="1" ht="76.5">
      <c r="A66" s="164" t="s">
        <v>2703</v>
      </c>
      <c r="B66" s="151" t="s">
        <v>2714</v>
      </c>
      <c r="C66" s="187">
        <v>5</v>
      </c>
      <c r="D66" s="150">
        <v>52.494999999999997</v>
      </c>
      <c r="E66" s="150" t="s">
        <v>2707</v>
      </c>
      <c r="G66" s="195"/>
      <c r="H66" s="195"/>
    </row>
    <row r="67" spans="1:8" s="172" customFormat="1" ht="76.5">
      <c r="A67" s="164" t="s">
        <v>2703</v>
      </c>
      <c r="B67" s="190" t="s">
        <v>2715</v>
      </c>
      <c r="C67" s="187">
        <v>1</v>
      </c>
      <c r="D67" s="150">
        <v>7.899</v>
      </c>
      <c r="E67" s="191" t="s">
        <v>2716</v>
      </c>
      <c r="G67" s="195"/>
      <c r="H67" s="195"/>
    </row>
    <row r="68" spans="1:8" s="172" customFormat="1" ht="51">
      <c r="A68" s="164" t="s">
        <v>2717</v>
      </c>
      <c r="B68" s="149" t="s">
        <v>2718</v>
      </c>
      <c r="C68" s="186">
        <v>3</v>
      </c>
      <c r="D68" s="150">
        <v>31.68</v>
      </c>
      <c r="E68" s="115" t="s">
        <v>2719</v>
      </c>
      <c r="G68" s="195"/>
      <c r="H68" s="195"/>
    </row>
    <row r="69" spans="1:8" s="172" customFormat="1" ht="51">
      <c r="A69" s="164" t="s">
        <v>2717</v>
      </c>
      <c r="B69" s="149" t="s">
        <v>2720</v>
      </c>
      <c r="C69" s="186">
        <v>1</v>
      </c>
      <c r="D69" s="150">
        <v>7.84</v>
      </c>
      <c r="E69" s="115" t="s">
        <v>2719</v>
      </c>
      <c r="G69" s="195"/>
      <c r="H69" s="195"/>
    </row>
    <row r="70" spans="1:8" s="172" customFormat="1" ht="76.5">
      <c r="A70" s="164" t="s">
        <v>2721</v>
      </c>
      <c r="B70" s="166" t="s">
        <v>2722</v>
      </c>
      <c r="C70" s="187">
        <v>4</v>
      </c>
      <c r="D70" s="150">
        <v>41</v>
      </c>
      <c r="E70" s="150" t="s">
        <v>2723</v>
      </c>
      <c r="G70" s="188"/>
      <c r="H70" s="189"/>
    </row>
    <row r="71" spans="1:8" s="172" customFormat="1" ht="114.75">
      <c r="A71" s="164" t="s">
        <v>2724</v>
      </c>
      <c r="B71" s="149" t="s">
        <v>2725</v>
      </c>
      <c r="C71" s="186">
        <v>22</v>
      </c>
      <c r="D71" s="150">
        <v>362.68</v>
      </c>
      <c r="E71" s="115" t="s">
        <v>2726</v>
      </c>
      <c r="G71" s="195"/>
      <c r="H71" s="195"/>
    </row>
    <row r="72" spans="1:8" s="172" customFormat="1" ht="114.75">
      <c r="A72" s="164" t="s">
        <v>2724</v>
      </c>
      <c r="B72" s="166" t="s">
        <v>2727</v>
      </c>
      <c r="C72" s="187">
        <v>3</v>
      </c>
      <c r="D72" s="150">
        <v>33</v>
      </c>
      <c r="E72" s="150" t="s">
        <v>2728</v>
      </c>
      <c r="G72" s="192"/>
      <c r="H72" s="189"/>
    </row>
    <row r="73" spans="1:8" s="172" customFormat="1" ht="114.75">
      <c r="A73" s="164" t="s">
        <v>2724</v>
      </c>
      <c r="B73" s="166" t="s">
        <v>2729</v>
      </c>
      <c r="C73" s="187">
        <v>1</v>
      </c>
      <c r="D73" s="150">
        <v>8</v>
      </c>
      <c r="E73" s="150" t="s">
        <v>2728</v>
      </c>
      <c r="G73" s="195"/>
      <c r="H73" s="195"/>
    </row>
    <row r="74" spans="1:8" s="172" customFormat="1" ht="114.75">
      <c r="A74" s="164" t="s">
        <v>2724</v>
      </c>
      <c r="B74" s="149" t="s">
        <v>2730</v>
      </c>
      <c r="C74" s="187">
        <v>1</v>
      </c>
      <c r="D74" s="150">
        <v>8</v>
      </c>
      <c r="E74" s="150" t="s">
        <v>2644</v>
      </c>
      <c r="G74" s="195"/>
      <c r="H74" s="195"/>
    </row>
    <row r="75" spans="1:8" s="172" customFormat="1" ht="114.75">
      <c r="A75" s="164" t="s">
        <v>2724</v>
      </c>
      <c r="B75" s="149" t="s">
        <v>2731</v>
      </c>
      <c r="C75" s="186">
        <v>2</v>
      </c>
      <c r="D75" s="150">
        <v>20</v>
      </c>
      <c r="E75" s="150" t="s">
        <v>2644</v>
      </c>
      <c r="G75" s="195"/>
      <c r="H75" s="195"/>
    </row>
    <row r="76" spans="1:8" s="172" customFormat="1" ht="63.75">
      <c r="A76" s="166" t="s">
        <v>2732</v>
      </c>
      <c r="B76" s="149" t="s">
        <v>2711</v>
      </c>
      <c r="C76" s="186">
        <v>2</v>
      </c>
      <c r="D76" s="150">
        <v>19.98</v>
      </c>
      <c r="E76" s="115" t="s">
        <v>2733</v>
      </c>
      <c r="G76" s="195"/>
      <c r="H76" s="195"/>
    </row>
    <row r="77" spans="1:8" s="4" customFormat="1">
      <c r="A77" s="196" t="s">
        <v>6</v>
      </c>
      <c r="B77" s="197" t="s">
        <v>1</v>
      </c>
      <c r="C77" s="196" t="s">
        <v>6</v>
      </c>
      <c r="D77" s="198">
        <f>SUM(D8:D76)</f>
        <v>2764.6439599999994</v>
      </c>
      <c r="E77" s="196" t="s">
        <v>6</v>
      </c>
    </row>
    <row r="78" spans="1:8" s="4" customFormat="1">
      <c r="A78" s="659" t="s">
        <v>18</v>
      </c>
      <c r="B78" s="659"/>
      <c r="C78" s="659"/>
      <c r="D78" s="659"/>
      <c r="E78" s="659"/>
    </row>
    <row r="79" spans="1:8" s="1" customFormat="1" ht="38.25">
      <c r="A79" s="113" t="s">
        <v>2157</v>
      </c>
      <c r="B79" s="113" t="s">
        <v>2158</v>
      </c>
      <c r="C79" s="113">
        <v>1</v>
      </c>
      <c r="D79" s="115">
        <v>2170</v>
      </c>
      <c r="E79" s="113" t="s">
        <v>2159</v>
      </c>
      <c r="F79" s="172"/>
      <c r="G79" s="172"/>
    </row>
    <row r="80" spans="1:8" s="1" customFormat="1" ht="25.5">
      <c r="A80" s="113" t="s">
        <v>2157</v>
      </c>
      <c r="B80" s="113" t="s">
        <v>2160</v>
      </c>
      <c r="C80" s="113">
        <v>3</v>
      </c>
      <c r="D80" s="115">
        <v>117.58</v>
      </c>
      <c r="E80" s="113" t="s">
        <v>2161</v>
      </c>
      <c r="F80" s="172"/>
      <c r="G80" s="172"/>
    </row>
    <row r="81" spans="1:7" s="1" customFormat="1" ht="25.5">
      <c r="A81" s="113" t="s">
        <v>2157</v>
      </c>
      <c r="B81" s="113" t="s">
        <v>2162</v>
      </c>
      <c r="C81" s="113">
        <v>1</v>
      </c>
      <c r="D81" s="115">
        <v>104.1</v>
      </c>
      <c r="E81" s="113" t="s">
        <v>2163</v>
      </c>
      <c r="F81" s="172"/>
      <c r="G81" s="172"/>
    </row>
    <row r="82" spans="1:7" s="1" customFormat="1" ht="25.5">
      <c r="A82" s="113" t="s">
        <v>2164</v>
      </c>
      <c r="B82" s="113" t="s">
        <v>2165</v>
      </c>
      <c r="C82" s="113">
        <v>2</v>
      </c>
      <c r="D82" s="115">
        <v>675.5</v>
      </c>
      <c r="E82" s="113" t="s">
        <v>2166</v>
      </c>
      <c r="F82" s="172"/>
      <c r="G82" s="172"/>
    </row>
    <row r="83" spans="1:7" s="1" customFormat="1" ht="38.25">
      <c r="A83" s="113" t="s">
        <v>2164</v>
      </c>
      <c r="B83" s="113" t="s">
        <v>2167</v>
      </c>
      <c r="C83" s="113">
        <v>2</v>
      </c>
      <c r="D83" s="115">
        <v>124.54300000000001</v>
      </c>
      <c r="E83" s="113" t="s">
        <v>2166</v>
      </c>
      <c r="F83" s="172"/>
      <c r="G83" s="172"/>
    </row>
    <row r="84" spans="1:7" s="1" customFormat="1" ht="25.5">
      <c r="A84" s="113" t="s">
        <v>2164</v>
      </c>
      <c r="B84" s="113" t="s">
        <v>2168</v>
      </c>
      <c r="C84" s="113">
        <v>1</v>
      </c>
      <c r="D84" s="115">
        <v>116.2</v>
      </c>
      <c r="E84" s="113" t="s">
        <v>2169</v>
      </c>
      <c r="F84" s="172"/>
      <c r="G84" s="172"/>
    </row>
    <row r="85" spans="1:7" s="1" customFormat="1" ht="38.25">
      <c r="A85" s="113" t="s">
        <v>2170</v>
      </c>
      <c r="B85" s="113" t="s">
        <v>2171</v>
      </c>
      <c r="C85" s="113">
        <v>2</v>
      </c>
      <c r="D85" s="115">
        <v>410.22</v>
      </c>
      <c r="E85" s="113" t="s">
        <v>2172</v>
      </c>
      <c r="F85" s="599"/>
      <c r="G85" s="172"/>
    </row>
    <row r="86" spans="1:7" s="1" customFormat="1" ht="42" customHeight="1">
      <c r="A86" s="113" t="s">
        <v>2170</v>
      </c>
      <c r="B86" s="113" t="s">
        <v>2173</v>
      </c>
      <c r="C86" s="113">
        <v>1</v>
      </c>
      <c r="D86" s="115">
        <v>164.78</v>
      </c>
      <c r="E86" s="113" t="s">
        <v>2174</v>
      </c>
      <c r="F86" s="172"/>
      <c r="G86" s="172"/>
    </row>
    <row r="87" spans="1:7" s="1" customFormat="1" ht="40.5" customHeight="1">
      <c r="A87" s="113" t="s">
        <v>2170</v>
      </c>
      <c r="B87" s="113" t="s">
        <v>2175</v>
      </c>
      <c r="C87" s="113">
        <v>1</v>
      </c>
      <c r="D87" s="115">
        <f>316.82-117</f>
        <v>199.82</v>
      </c>
      <c r="E87" s="113" t="s">
        <v>2176</v>
      </c>
      <c r="F87" s="172"/>
      <c r="G87" s="172"/>
    </row>
    <row r="88" spans="1:7" s="1" customFormat="1" ht="39" customHeight="1">
      <c r="A88" s="123" t="s">
        <v>2177</v>
      </c>
      <c r="B88" s="113" t="s">
        <v>2178</v>
      </c>
      <c r="C88" s="113">
        <v>1</v>
      </c>
      <c r="D88" s="115">
        <v>78.55</v>
      </c>
      <c r="E88" s="113" t="s">
        <v>2179</v>
      </c>
      <c r="F88" s="172"/>
      <c r="G88" s="172"/>
    </row>
    <row r="89" spans="1:7" s="1" customFormat="1" ht="25.5">
      <c r="A89" s="113" t="s">
        <v>2180</v>
      </c>
      <c r="B89" s="113" t="s">
        <v>2181</v>
      </c>
      <c r="C89" s="113">
        <v>15</v>
      </c>
      <c r="D89" s="115">
        <v>108.9</v>
      </c>
      <c r="E89" s="113" t="s">
        <v>2182</v>
      </c>
      <c r="F89" s="172"/>
      <c r="G89" s="172"/>
    </row>
    <row r="90" spans="1:7" s="1" customFormat="1" ht="25.5">
      <c r="A90" s="124" t="s">
        <v>2183</v>
      </c>
      <c r="B90" s="113" t="s">
        <v>2184</v>
      </c>
      <c r="C90" s="113">
        <v>2</v>
      </c>
      <c r="D90" s="113">
        <v>74.974999999999994</v>
      </c>
      <c r="E90" s="113" t="s">
        <v>2185</v>
      </c>
      <c r="F90" s="172"/>
      <c r="G90" s="172"/>
    </row>
    <row r="91" spans="1:7" s="1" customFormat="1" ht="25.5">
      <c r="A91" s="124" t="s">
        <v>2183</v>
      </c>
      <c r="B91" s="113" t="s">
        <v>2186</v>
      </c>
      <c r="C91" s="113">
        <v>21</v>
      </c>
      <c r="D91" s="115">
        <v>199.5</v>
      </c>
      <c r="E91" s="113" t="s">
        <v>2187</v>
      </c>
      <c r="F91" s="172"/>
      <c r="G91" s="172"/>
    </row>
    <row r="92" spans="1:7" s="1" customFormat="1" ht="25.5">
      <c r="A92" s="124" t="s">
        <v>2183</v>
      </c>
      <c r="B92" s="113" t="s">
        <v>2188</v>
      </c>
      <c r="C92" s="113">
        <v>12</v>
      </c>
      <c r="D92" s="113">
        <v>178.47499999999999</v>
      </c>
      <c r="E92" s="113" t="s">
        <v>2185</v>
      </c>
      <c r="F92" s="172"/>
      <c r="G92" s="172"/>
    </row>
    <row r="93" spans="1:7" s="1" customFormat="1" ht="42" customHeight="1">
      <c r="A93" s="124" t="s">
        <v>2189</v>
      </c>
      <c r="B93" s="113" t="s">
        <v>2190</v>
      </c>
      <c r="C93" s="113">
        <v>15</v>
      </c>
      <c r="D93" s="115">
        <v>199.95</v>
      </c>
      <c r="E93" s="125" t="s">
        <v>2191</v>
      </c>
      <c r="F93" s="172"/>
      <c r="G93" s="172"/>
    </row>
    <row r="94" spans="1:7" s="1" customFormat="1" ht="35.25" customHeight="1">
      <c r="A94" s="124" t="s">
        <v>2189</v>
      </c>
      <c r="B94" s="113" t="s">
        <v>2186</v>
      </c>
      <c r="C94" s="124">
        <v>24</v>
      </c>
      <c r="D94" s="115">
        <v>198</v>
      </c>
      <c r="E94" s="125" t="s">
        <v>2191</v>
      </c>
      <c r="F94" s="172"/>
      <c r="G94" s="172"/>
    </row>
    <row r="95" spans="1:7" s="1" customFormat="1" ht="25.5">
      <c r="A95" s="124" t="s">
        <v>2192</v>
      </c>
      <c r="B95" s="113" t="s">
        <v>2193</v>
      </c>
      <c r="C95" s="113">
        <v>4</v>
      </c>
      <c r="D95" s="113">
        <v>131.99700000000001</v>
      </c>
      <c r="E95" s="126" t="s">
        <v>2194</v>
      </c>
      <c r="F95" s="172"/>
      <c r="G95" s="172"/>
    </row>
    <row r="96" spans="1:7" s="1" customFormat="1" ht="25.5">
      <c r="A96" s="124" t="s">
        <v>2192</v>
      </c>
      <c r="B96" s="113" t="s">
        <v>2190</v>
      </c>
      <c r="C96" s="113">
        <v>16</v>
      </c>
      <c r="D96" s="113">
        <v>193.899</v>
      </c>
      <c r="E96" s="127" t="s">
        <v>2195</v>
      </c>
      <c r="F96" s="172"/>
      <c r="G96" s="172"/>
    </row>
    <row r="97" spans="1:7" s="1" customFormat="1" ht="25.5">
      <c r="A97" s="124" t="s">
        <v>2192</v>
      </c>
      <c r="B97" s="128" t="s">
        <v>2196</v>
      </c>
      <c r="C97" s="113">
        <v>10</v>
      </c>
      <c r="D97" s="115">
        <v>86</v>
      </c>
      <c r="E97" s="126" t="s">
        <v>2197</v>
      </c>
      <c r="F97" s="172"/>
      <c r="G97" s="172"/>
    </row>
    <row r="98" spans="1:7" s="1" customFormat="1" ht="25.5">
      <c r="A98" s="124" t="s">
        <v>2192</v>
      </c>
      <c r="B98" s="128" t="s">
        <v>2198</v>
      </c>
      <c r="C98" s="113">
        <v>2</v>
      </c>
      <c r="D98" s="115">
        <v>31.04</v>
      </c>
      <c r="E98" s="126" t="s">
        <v>2197</v>
      </c>
      <c r="F98" s="172"/>
      <c r="G98" s="172"/>
    </row>
    <row r="99" spans="1:7" s="1" customFormat="1" ht="47.25" customHeight="1">
      <c r="A99" s="117" t="s">
        <v>2199</v>
      </c>
      <c r="B99" s="129" t="s">
        <v>48</v>
      </c>
      <c r="C99" s="129">
        <v>1</v>
      </c>
      <c r="D99" s="116">
        <v>10.9</v>
      </c>
      <c r="E99" s="116" t="s">
        <v>49</v>
      </c>
      <c r="F99" s="172"/>
      <c r="G99" s="172"/>
    </row>
    <row r="100" spans="1:7" s="1" customFormat="1" ht="53.25" customHeight="1">
      <c r="A100" s="117" t="s">
        <v>2199</v>
      </c>
      <c r="B100" s="129" t="s">
        <v>50</v>
      </c>
      <c r="C100" s="129">
        <v>6</v>
      </c>
      <c r="D100" s="114">
        <v>49.488</v>
      </c>
      <c r="E100" s="116" t="s">
        <v>51</v>
      </c>
      <c r="F100" s="172"/>
      <c r="G100" s="172"/>
    </row>
    <row r="101" spans="1:7" s="1" customFormat="1" ht="53.25" customHeight="1">
      <c r="A101" s="117" t="s">
        <v>2199</v>
      </c>
      <c r="B101" s="129" t="s">
        <v>52</v>
      </c>
      <c r="C101" s="130">
        <v>3</v>
      </c>
      <c r="D101" s="114">
        <v>24.417999999999999</v>
      </c>
      <c r="E101" s="114" t="s">
        <v>53</v>
      </c>
      <c r="F101" s="172"/>
      <c r="G101" s="172"/>
    </row>
    <row r="102" spans="1:7" s="1" customFormat="1" ht="53.25" customHeight="1">
      <c r="A102" s="117" t="s">
        <v>2199</v>
      </c>
      <c r="B102" s="129" t="s">
        <v>54</v>
      </c>
      <c r="C102" s="130">
        <v>8</v>
      </c>
      <c r="D102" s="114">
        <v>62.335999999999999</v>
      </c>
      <c r="E102" s="114" t="s">
        <v>55</v>
      </c>
      <c r="F102" s="172"/>
      <c r="G102" s="172"/>
    </row>
    <row r="103" spans="1:7" s="1" customFormat="1" ht="47.25" customHeight="1">
      <c r="A103" s="117" t="s">
        <v>2199</v>
      </c>
      <c r="B103" s="129" t="s">
        <v>777</v>
      </c>
      <c r="C103" s="130">
        <v>1</v>
      </c>
      <c r="D103" s="114">
        <v>26.7</v>
      </c>
      <c r="E103" s="114" t="s">
        <v>778</v>
      </c>
      <c r="F103" s="172"/>
      <c r="G103" s="172"/>
    </row>
    <row r="104" spans="1:7" s="1" customFormat="1" ht="51" customHeight="1">
      <c r="A104" s="117" t="s">
        <v>2199</v>
      </c>
      <c r="B104" s="129" t="s">
        <v>779</v>
      </c>
      <c r="C104" s="130">
        <v>1</v>
      </c>
      <c r="D104" s="114">
        <v>13.016</v>
      </c>
      <c r="E104" s="114" t="s">
        <v>780</v>
      </c>
      <c r="F104" s="172"/>
      <c r="G104" s="172"/>
    </row>
    <row r="105" spans="1:7" s="1" customFormat="1" ht="52.5" customHeight="1">
      <c r="A105" s="117" t="s">
        <v>2199</v>
      </c>
      <c r="B105" s="129" t="s">
        <v>781</v>
      </c>
      <c r="C105" s="130">
        <v>1</v>
      </c>
      <c r="D105" s="114">
        <v>11.35</v>
      </c>
      <c r="E105" s="114" t="s">
        <v>782</v>
      </c>
      <c r="F105" s="172"/>
      <c r="G105" s="172"/>
    </row>
    <row r="106" spans="1:7" s="1" customFormat="1" ht="54" customHeight="1">
      <c r="A106" s="117" t="s">
        <v>2199</v>
      </c>
      <c r="B106" s="129" t="s">
        <v>783</v>
      </c>
      <c r="C106" s="130">
        <v>1</v>
      </c>
      <c r="D106" s="114">
        <v>28.98</v>
      </c>
      <c r="E106" s="114" t="s">
        <v>784</v>
      </c>
      <c r="F106" s="172"/>
      <c r="G106" s="172"/>
    </row>
    <row r="107" spans="1:7" s="1" customFormat="1" ht="50.25" customHeight="1">
      <c r="A107" s="117" t="s">
        <v>2199</v>
      </c>
      <c r="B107" s="117" t="s">
        <v>785</v>
      </c>
      <c r="C107" s="130">
        <v>1</v>
      </c>
      <c r="D107" s="114">
        <v>21.5</v>
      </c>
      <c r="E107" s="114" t="s">
        <v>786</v>
      </c>
      <c r="F107" s="172"/>
      <c r="G107" s="172"/>
    </row>
    <row r="108" spans="1:7" s="1" customFormat="1" ht="54" customHeight="1">
      <c r="A108" s="117" t="s">
        <v>2199</v>
      </c>
      <c r="B108" s="129" t="s">
        <v>787</v>
      </c>
      <c r="C108" s="130">
        <v>2</v>
      </c>
      <c r="D108" s="114">
        <v>39.96</v>
      </c>
      <c r="E108" s="114" t="s">
        <v>788</v>
      </c>
      <c r="F108" s="172"/>
      <c r="G108" s="172"/>
    </row>
    <row r="109" spans="1:7" s="1" customFormat="1" ht="52.5" customHeight="1">
      <c r="A109" s="117" t="s">
        <v>2199</v>
      </c>
      <c r="B109" s="129" t="s">
        <v>789</v>
      </c>
      <c r="C109" s="130">
        <v>2</v>
      </c>
      <c r="D109" s="114">
        <v>31.632000000000001</v>
      </c>
      <c r="E109" s="114" t="s">
        <v>49</v>
      </c>
      <c r="F109" s="172"/>
      <c r="G109" s="172"/>
    </row>
    <row r="110" spans="1:7" s="1" customFormat="1" ht="48" customHeight="1">
      <c r="A110" s="117" t="s">
        <v>2199</v>
      </c>
      <c r="B110" s="129" t="s">
        <v>790</v>
      </c>
      <c r="C110" s="130">
        <v>1</v>
      </c>
      <c r="D110" s="114">
        <v>14.999000000000001</v>
      </c>
      <c r="E110" s="114" t="s">
        <v>791</v>
      </c>
      <c r="F110" s="172"/>
      <c r="G110" s="172"/>
    </row>
    <row r="111" spans="1:7" s="1" customFormat="1" ht="49.5" customHeight="1">
      <c r="A111" s="117" t="s">
        <v>2199</v>
      </c>
      <c r="B111" s="129" t="s">
        <v>792</v>
      </c>
      <c r="C111" s="130">
        <v>2</v>
      </c>
      <c r="D111" s="114">
        <v>16.998000000000001</v>
      </c>
      <c r="E111" s="114" t="s">
        <v>791</v>
      </c>
      <c r="F111" s="172"/>
      <c r="G111" s="172"/>
    </row>
    <row r="112" spans="1:7" s="1" customFormat="1" ht="54.75" customHeight="1">
      <c r="A112" s="117" t="s">
        <v>2199</v>
      </c>
      <c r="B112" s="117" t="s">
        <v>793</v>
      </c>
      <c r="C112" s="117">
        <v>1</v>
      </c>
      <c r="D112" s="114">
        <v>16.5</v>
      </c>
      <c r="E112" s="114" t="s">
        <v>794</v>
      </c>
      <c r="F112" s="172"/>
      <c r="G112" s="172"/>
    </row>
    <row r="113" spans="1:7" s="1" customFormat="1" ht="54.75" customHeight="1">
      <c r="A113" s="117" t="s">
        <v>2199</v>
      </c>
      <c r="B113" s="117" t="s">
        <v>779</v>
      </c>
      <c r="C113" s="117">
        <v>1</v>
      </c>
      <c r="D113" s="114">
        <v>6.508</v>
      </c>
      <c r="E113" s="114" t="s">
        <v>780</v>
      </c>
      <c r="F113" s="172"/>
      <c r="G113" s="172"/>
    </row>
    <row r="114" spans="1:7" s="1" customFormat="1" ht="54.75" customHeight="1">
      <c r="A114" s="117" t="s">
        <v>2199</v>
      </c>
      <c r="B114" s="117" t="s">
        <v>54</v>
      </c>
      <c r="C114" s="117">
        <v>8</v>
      </c>
      <c r="D114" s="114">
        <v>65</v>
      </c>
      <c r="E114" s="114" t="s">
        <v>2200</v>
      </c>
      <c r="F114" s="172"/>
      <c r="G114" s="172"/>
    </row>
    <row r="115" spans="1:7" s="1" customFormat="1" ht="54.75" customHeight="1">
      <c r="A115" s="117" t="s">
        <v>2201</v>
      </c>
      <c r="B115" s="117" t="s">
        <v>2202</v>
      </c>
      <c r="C115" s="117">
        <v>7</v>
      </c>
      <c r="D115" s="114">
        <v>151.98400000000001</v>
      </c>
      <c r="E115" s="131" t="s">
        <v>2203</v>
      </c>
      <c r="F115" s="172"/>
      <c r="G115" s="172"/>
    </row>
    <row r="116" spans="1:7" s="1" customFormat="1" ht="48.75" customHeight="1">
      <c r="A116" s="117" t="s">
        <v>2201</v>
      </c>
      <c r="B116" s="117" t="s">
        <v>2198</v>
      </c>
      <c r="C116" s="117">
        <v>4</v>
      </c>
      <c r="D116" s="114">
        <v>48</v>
      </c>
      <c r="E116" s="131" t="s">
        <v>2203</v>
      </c>
      <c r="F116" s="172"/>
      <c r="G116" s="172"/>
    </row>
    <row r="117" spans="1:7" s="1" customFormat="1" ht="54.75" customHeight="1">
      <c r="A117" s="117" t="s">
        <v>2201</v>
      </c>
      <c r="B117" s="117" t="s">
        <v>2181</v>
      </c>
      <c r="C117" s="117">
        <v>18</v>
      </c>
      <c r="D117" s="114">
        <v>199.8</v>
      </c>
      <c r="E117" s="131" t="s">
        <v>2203</v>
      </c>
      <c r="F117" s="172"/>
      <c r="G117" s="172"/>
    </row>
    <row r="118" spans="1:7" s="1" customFormat="1" ht="38.25" customHeight="1">
      <c r="A118" s="117" t="s">
        <v>2204</v>
      </c>
      <c r="B118" s="117" t="s">
        <v>2202</v>
      </c>
      <c r="C118" s="117">
        <v>7</v>
      </c>
      <c r="D118" s="114">
        <v>122.506</v>
      </c>
      <c r="E118" s="131" t="s">
        <v>2205</v>
      </c>
      <c r="F118" s="172"/>
      <c r="G118" s="172"/>
    </row>
    <row r="119" spans="1:7" s="1" customFormat="1" ht="36.75" customHeight="1">
      <c r="A119" s="117" t="s">
        <v>2204</v>
      </c>
      <c r="B119" s="117" t="s">
        <v>2181</v>
      </c>
      <c r="C119" s="117">
        <v>3</v>
      </c>
      <c r="D119" s="114">
        <v>32.494</v>
      </c>
      <c r="E119" s="114" t="s">
        <v>2206</v>
      </c>
      <c r="F119" s="172"/>
      <c r="G119" s="172"/>
    </row>
    <row r="120" spans="1:7" s="1" customFormat="1" ht="20.25" customHeight="1">
      <c r="A120" s="112" t="s">
        <v>6</v>
      </c>
      <c r="B120" s="119" t="s">
        <v>1</v>
      </c>
      <c r="C120" s="112" t="s">
        <v>6</v>
      </c>
      <c r="D120" s="112">
        <f>SUM(D79:D119)</f>
        <v>6559.098</v>
      </c>
      <c r="E120" s="112" t="s">
        <v>6</v>
      </c>
      <c r="F120" s="172"/>
      <c r="G120" s="172"/>
    </row>
    <row r="121" spans="1:7" s="4" customFormat="1">
      <c r="A121" s="659" t="s">
        <v>339</v>
      </c>
      <c r="B121" s="659"/>
      <c r="C121" s="659"/>
      <c r="D121" s="659"/>
      <c r="E121" s="659"/>
    </row>
    <row r="122" spans="1:7" ht="25.5">
      <c r="A122" s="88" t="s">
        <v>657</v>
      </c>
      <c r="B122" s="89" t="s">
        <v>658</v>
      </c>
      <c r="C122" s="89">
        <v>1</v>
      </c>
      <c r="D122" s="89">
        <v>10.86</v>
      </c>
      <c r="E122" s="89" t="s">
        <v>673</v>
      </c>
    </row>
    <row r="123" spans="1:7" ht="25.5">
      <c r="A123" s="71" t="s">
        <v>659</v>
      </c>
      <c r="B123" s="89" t="s">
        <v>658</v>
      </c>
      <c r="C123" s="89">
        <v>1</v>
      </c>
      <c r="D123" s="89">
        <v>10.86</v>
      </c>
      <c r="E123" s="89" t="s">
        <v>673</v>
      </c>
    </row>
    <row r="124" spans="1:7" ht="25.5">
      <c r="A124" s="71" t="s">
        <v>659</v>
      </c>
      <c r="B124" s="89" t="s">
        <v>660</v>
      </c>
      <c r="C124" s="89">
        <v>2</v>
      </c>
      <c r="D124" s="89">
        <v>31.456</v>
      </c>
      <c r="E124" s="89" t="s">
        <v>673</v>
      </c>
    </row>
    <row r="125" spans="1:7" ht="25.5">
      <c r="A125" s="71" t="s">
        <v>659</v>
      </c>
      <c r="B125" s="89" t="s">
        <v>661</v>
      </c>
      <c r="C125" s="89">
        <v>1</v>
      </c>
      <c r="D125" s="89">
        <v>7.44</v>
      </c>
      <c r="E125" s="89" t="s">
        <v>673</v>
      </c>
    </row>
    <row r="126" spans="1:7" ht="25.5">
      <c r="A126" s="71" t="s">
        <v>662</v>
      </c>
      <c r="B126" s="89" t="s">
        <v>660</v>
      </c>
      <c r="C126" s="89">
        <v>2</v>
      </c>
      <c r="D126" s="89">
        <v>31.456</v>
      </c>
      <c r="E126" s="89" t="s">
        <v>673</v>
      </c>
    </row>
    <row r="127" spans="1:7" ht="25.5">
      <c r="A127" s="71" t="s">
        <v>662</v>
      </c>
      <c r="B127" s="89" t="s">
        <v>661</v>
      </c>
      <c r="C127" s="89">
        <v>2</v>
      </c>
      <c r="D127" s="89">
        <v>14.88</v>
      </c>
      <c r="E127" s="89" t="s">
        <v>673</v>
      </c>
    </row>
    <row r="128" spans="1:7" ht="25.5">
      <c r="A128" s="71" t="s">
        <v>663</v>
      </c>
      <c r="B128" s="89" t="s">
        <v>661</v>
      </c>
      <c r="C128" s="89">
        <v>2</v>
      </c>
      <c r="D128" s="89">
        <v>14.88</v>
      </c>
      <c r="E128" s="89" t="s">
        <v>673</v>
      </c>
    </row>
    <row r="129" spans="1:7" ht="25.5">
      <c r="A129" s="71" t="s">
        <v>663</v>
      </c>
      <c r="B129" s="89" t="s">
        <v>658</v>
      </c>
      <c r="C129" s="89">
        <v>2</v>
      </c>
      <c r="D129" s="89">
        <v>21.72</v>
      </c>
      <c r="E129" s="89" t="s">
        <v>673</v>
      </c>
    </row>
    <row r="130" spans="1:7" ht="25.5">
      <c r="A130" s="71" t="s">
        <v>664</v>
      </c>
      <c r="B130" s="89" t="s">
        <v>660</v>
      </c>
      <c r="C130" s="89">
        <v>1</v>
      </c>
      <c r="D130" s="89">
        <v>15.728</v>
      </c>
      <c r="E130" s="89" t="s">
        <v>673</v>
      </c>
    </row>
    <row r="131" spans="1:7" ht="25.5">
      <c r="A131" s="71" t="s">
        <v>664</v>
      </c>
      <c r="B131" s="89" t="s">
        <v>658</v>
      </c>
      <c r="C131" s="89">
        <v>3</v>
      </c>
      <c r="D131" s="89">
        <v>32.58</v>
      </c>
      <c r="E131" s="89" t="s">
        <v>673</v>
      </c>
    </row>
    <row r="132" spans="1:7" ht="13.5" thickBot="1">
      <c r="A132" s="90"/>
      <c r="B132" s="91"/>
      <c r="C132" s="91">
        <f>C122+C123+C124+C125+C126+C127+C128+C129+C130+C131</f>
        <v>17</v>
      </c>
      <c r="D132" s="91">
        <f>D122+D123+D124+D125+D126+D127+D128+D129+D130+D131</f>
        <v>191.86</v>
      </c>
      <c r="E132" s="89"/>
    </row>
    <row r="133" spans="1:7" ht="43.5" hidden="1" customHeight="1">
      <c r="A133" s="92" t="s">
        <v>665</v>
      </c>
      <c r="B133" s="93" t="s">
        <v>666</v>
      </c>
      <c r="C133" s="94">
        <v>1</v>
      </c>
      <c r="D133" s="95">
        <v>15</v>
      </c>
      <c r="E133" s="96" t="s">
        <v>674</v>
      </c>
    </row>
    <row r="134" spans="1:7" ht="45" hidden="1" customHeight="1">
      <c r="A134" s="97" t="s">
        <v>667</v>
      </c>
      <c r="B134" s="98" t="s">
        <v>668</v>
      </c>
      <c r="C134" s="89">
        <v>1</v>
      </c>
      <c r="D134" s="99">
        <v>9.9990000000000006</v>
      </c>
      <c r="E134" s="100" t="s">
        <v>675</v>
      </c>
    </row>
    <row r="135" spans="1:7" ht="43.5" hidden="1" customHeight="1">
      <c r="A135" s="97" t="s">
        <v>667</v>
      </c>
      <c r="B135" s="98" t="s">
        <v>669</v>
      </c>
      <c r="C135" s="101">
        <v>1</v>
      </c>
      <c r="D135" s="99">
        <v>11.99898</v>
      </c>
      <c r="E135" s="100" t="s">
        <v>676</v>
      </c>
    </row>
    <row r="136" spans="1:7" ht="42" hidden="1" customHeight="1">
      <c r="A136" s="97" t="s">
        <v>670</v>
      </c>
      <c r="B136" s="98" t="s">
        <v>671</v>
      </c>
      <c r="C136" s="101">
        <v>1</v>
      </c>
      <c r="D136" s="99">
        <v>16.55</v>
      </c>
      <c r="E136" s="100" t="s">
        <v>677</v>
      </c>
    </row>
    <row r="137" spans="1:7" ht="41.25" hidden="1" customHeight="1" thickBot="1">
      <c r="A137" s="102" t="s">
        <v>667</v>
      </c>
      <c r="B137" s="103" t="s">
        <v>672</v>
      </c>
      <c r="C137" s="104">
        <v>1</v>
      </c>
      <c r="D137" s="105">
        <v>8</v>
      </c>
      <c r="E137" s="106" t="s">
        <v>678</v>
      </c>
    </row>
    <row r="138" spans="1:7" ht="13.5" thickBot="1">
      <c r="A138" s="76" t="s">
        <v>6</v>
      </c>
      <c r="B138" s="107" t="s">
        <v>1</v>
      </c>
      <c r="C138" s="108">
        <f>C132</f>
        <v>17</v>
      </c>
      <c r="D138" s="77">
        <f>D132</f>
        <v>191.86</v>
      </c>
      <c r="E138" s="78" t="s">
        <v>6</v>
      </c>
    </row>
    <row r="139" spans="1:7" s="4" customFormat="1">
      <c r="A139" s="659" t="s">
        <v>342</v>
      </c>
      <c r="B139" s="659"/>
      <c r="C139" s="659"/>
      <c r="D139" s="659"/>
      <c r="E139" s="659"/>
    </row>
    <row r="140" spans="1:7" s="1" customFormat="1" ht="25.5">
      <c r="A140" s="666" t="s">
        <v>2212</v>
      </c>
      <c r="B140" s="149" t="s">
        <v>2213</v>
      </c>
      <c r="C140" s="113">
        <v>688</v>
      </c>
      <c r="D140" s="150">
        <f>98248/1000</f>
        <v>98.248000000000005</v>
      </c>
      <c r="E140" s="151" t="s">
        <v>2214</v>
      </c>
      <c r="F140" s="172"/>
      <c r="G140" s="172"/>
    </row>
    <row r="141" spans="1:7" s="1" customFormat="1">
      <c r="A141" s="667"/>
      <c r="B141" s="152" t="s">
        <v>2215</v>
      </c>
      <c r="C141" s="113">
        <v>3205</v>
      </c>
      <c r="D141" s="150">
        <f>(569181.5-20000-150512.8)/1000</f>
        <v>398.6687</v>
      </c>
      <c r="E141" s="122" t="s">
        <v>2216</v>
      </c>
      <c r="F141" s="172"/>
      <c r="G141" s="172"/>
    </row>
    <row r="142" spans="1:7" s="1" customFormat="1">
      <c r="A142" s="667"/>
      <c r="B142" s="153" t="s">
        <v>2217</v>
      </c>
      <c r="C142" s="154">
        <v>285</v>
      </c>
      <c r="D142" s="155">
        <f>30000/1000</f>
        <v>30</v>
      </c>
      <c r="E142" s="156" t="s">
        <v>2218</v>
      </c>
      <c r="F142" s="172"/>
      <c r="G142" s="172"/>
    </row>
    <row r="143" spans="1:7" s="1" customFormat="1">
      <c r="A143" s="667"/>
      <c r="B143" s="153" t="s">
        <v>2219</v>
      </c>
      <c r="C143" s="154">
        <v>206</v>
      </c>
      <c r="D143" s="155">
        <f>20000/1000</f>
        <v>20</v>
      </c>
      <c r="E143" s="156" t="s">
        <v>2218</v>
      </c>
      <c r="F143" s="172"/>
      <c r="G143" s="172"/>
    </row>
    <row r="144" spans="1:7" s="1" customFormat="1" ht="38.25">
      <c r="A144" s="668"/>
      <c r="B144" s="153" t="s">
        <v>2220</v>
      </c>
      <c r="C144" s="113">
        <v>1</v>
      </c>
      <c r="D144" s="155">
        <f>195.16/1000</f>
        <v>0.19516</v>
      </c>
      <c r="E144" s="157" t="s">
        <v>2221</v>
      </c>
      <c r="F144" s="172"/>
      <c r="G144" s="172"/>
    </row>
    <row r="145" spans="1:7" s="163" customFormat="1">
      <c r="A145" s="112" t="s">
        <v>6</v>
      </c>
      <c r="B145" s="133" t="s">
        <v>2222</v>
      </c>
      <c r="C145" s="112" t="s">
        <v>6</v>
      </c>
      <c r="D145" s="112">
        <f>SUM(D140:D144)</f>
        <v>547.11185999999998</v>
      </c>
      <c r="E145" s="112" t="s">
        <v>6</v>
      </c>
      <c r="F145" s="600"/>
      <c r="G145" s="600"/>
    </row>
    <row r="146" spans="1:7" s="1" customFormat="1" ht="51.75" customHeight="1">
      <c r="A146" s="149" t="s">
        <v>2223</v>
      </c>
      <c r="B146" s="117" t="s">
        <v>2224</v>
      </c>
      <c r="C146" s="117">
        <v>4</v>
      </c>
      <c r="D146" s="114">
        <v>2.16</v>
      </c>
      <c r="E146" s="159" t="s">
        <v>2225</v>
      </c>
      <c r="F146" s="172"/>
      <c r="G146" s="172"/>
    </row>
    <row r="147" spans="1:7" s="1" customFormat="1">
      <c r="A147" s="149"/>
      <c r="B147" s="117" t="s">
        <v>2224</v>
      </c>
      <c r="C147" s="117">
        <f>486+490+358</f>
        <v>1334</v>
      </c>
      <c r="D147" s="114">
        <f>47.34+49.5+49.5</f>
        <v>146.34</v>
      </c>
      <c r="E147" s="159" t="s">
        <v>2226</v>
      </c>
      <c r="F147" s="172"/>
      <c r="G147" s="172"/>
    </row>
    <row r="148" spans="1:7" s="1" customFormat="1">
      <c r="A148" s="149"/>
      <c r="B148" s="117" t="s">
        <v>2227</v>
      </c>
      <c r="C148" s="117">
        <v>234</v>
      </c>
      <c r="D148" s="114">
        <v>45</v>
      </c>
      <c r="E148" s="160" t="s">
        <v>2228</v>
      </c>
      <c r="F148" s="172"/>
      <c r="G148" s="172"/>
    </row>
    <row r="149" spans="1:7" s="1" customFormat="1">
      <c r="A149" s="161"/>
      <c r="B149" s="162" t="s">
        <v>2229</v>
      </c>
      <c r="C149" s="162">
        <v>237</v>
      </c>
      <c r="D149" s="114">
        <v>49.5</v>
      </c>
      <c r="E149" s="160" t="s">
        <v>2228</v>
      </c>
      <c r="F149" s="172"/>
      <c r="G149" s="172"/>
    </row>
    <row r="150" spans="1:7" s="22" customFormat="1" ht="15">
      <c r="A150" s="112" t="s">
        <v>6</v>
      </c>
      <c r="B150" s="133" t="s">
        <v>2222</v>
      </c>
      <c r="C150" s="112" t="s">
        <v>6</v>
      </c>
      <c r="D150" s="112">
        <f>SUM(D146:D149)</f>
        <v>243</v>
      </c>
      <c r="E150" s="112" t="s">
        <v>6</v>
      </c>
      <c r="F150" s="165"/>
      <c r="G150" s="165"/>
    </row>
    <row r="151" spans="1:7" s="22" customFormat="1" ht="15">
      <c r="A151" s="112" t="s">
        <v>6</v>
      </c>
      <c r="B151" s="111" t="s">
        <v>1</v>
      </c>
      <c r="C151" s="112" t="s">
        <v>6</v>
      </c>
      <c r="D151" s="112">
        <f>D145+D150</f>
        <v>790.11185999999998</v>
      </c>
      <c r="E151" s="112" t="s">
        <v>6</v>
      </c>
      <c r="F151" s="165"/>
      <c r="G151" s="165"/>
    </row>
    <row r="152" spans="1:7" s="4" customFormat="1">
      <c r="A152" s="672" t="s">
        <v>20</v>
      </c>
      <c r="B152" s="673"/>
      <c r="C152" s="673"/>
      <c r="D152" s="673"/>
      <c r="E152" s="674"/>
    </row>
    <row r="153" spans="1:7" s="4" customFormat="1" ht="25.5">
      <c r="A153" s="210" t="s">
        <v>2780</v>
      </c>
      <c r="B153" s="215" t="s">
        <v>2781</v>
      </c>
      <c r="C153" s="211">
        <v>1</v>
      </c>
      <c r="D153" s="216">
        <v>20.3</v>
      </c>
      <c r="E153" s="215" t="s">
        <v>2782</v>
      </c>
    </row>
    <row r="154" spans="1:7" s="4" customFormat="1" ht="25.5">
      <c r="A154" s="50" t="s">
        <v>2783</v>
      </c>
      <c r="B154" s="215" t="s">
        <v>2784</v>
      </c>
      <c r="C154" s="211">
        <v>1</v>
      </c>
      <c r="D154" s="216">
        <v>10</v>
      </c>
      <c r="E154" s="215" t="s">
        <v>2785</v>
      </c>
    </row>
    <row r="155" spans="1:7" s="4" customFormat="1" ht="25.5">
      <c r="A155" s="52" t="s">
        <v>2786</v>
      </c>
      <c r="B155" s="215" t="s">
        <v>2787</v>
      </c>
      <c r="C155" s="211">
        <v>1</v>
      </c>
      <c r="D155" s="216">
        <v>20</v>
      </c>
      <c r="E155" s="53" t="s">
        <v>2788</v>
      </c>
    </row>
    <row r="156" spans="1:7" s="4" customFormat="1" ht="30.75" customHeight="1">
      <c r="A156" s="52" t="s">
        <v>2789</v>
      </c>
      <c r="B156" s="50" t="s">
        <v>2790</v>
      </c>
      <c r="C156" s="211">
        <v>6</v>
      </c>
      <c r="D156" s="216">
        <v>41.2</v>
      </c>
      <c r="E156" s="53" t="s">
        <v>2791</v>
      </c>
    </row>
    <row r="157" spans="1:7" s="4" customFormat="1" ht="25.5">
      <c r="A157" s="52" t="s">
        <v>2792</v>
      </c>
      <c r="B157" s="215" t="s">
        <v>2793</v>
      </c>
      <c r="C157" s="211">
        <v>1</v>
      </c>
      <c r="D157" s="216">
        <v>15</v>
      </c>
      <c r="E157" s="53" t="s">
        <v>2794</v>
      </c>
    </row>
    <row r="158" spans="1:7" s="4" customFormat="1" ht="25.5">
      <c r="A158" s="52" t="s">
        <v>2792</v>
      </c>
      <c r="B158" s="215" t="s">
        <v>2795</v>
      </c>
      <c r="C158" s="211">
        <v>4</v>
      </c>
      <c r="D158" s="216">
        <v>80</v>
      </c>
      <c r="E158" s="53" t="s">
        <v>2796</v>
      </c>
    </row>
    <row r="159" spans="1:7" s="4" customFormat="1" ht="25.5" hidden="1">
      <c r="A159" s="52" t="s">
        <v>2792</v>
      </c>
      <c r="B159" s="215"/>
      <c r="C159" s="211"/>
      <c r="D159" s="216"/>
      <c r="E159" s="53"/>
    </row>
    <row r="160" spans="1:7" s="4" customFormat="1">
      <c r="A160" s="52" t="s">
        <v>2797</v>
      </c>
      <c r="B160" s="215" t="s">
        <v>2711</v>
      </c>
      <c r="C160" s="211">
        <v>1</v>
      </c>
      <c r="D160" s="216">
        <v>9</v>
      </c>
      <c r="E160" s="53" t="s">
        <v>2798</v>
      </c>
    </row>
    <row r="161" spans="1:5" s="4" customFormat="1">
      <c r="A161" s="52" t="s">
        <v>2797</v>
      </c>
      <c r="B161" s="215" t="s">
        <v>2787</v>
      </c>
      <c r="C161" s="211">
        <v>1</v>
      </c>
      <c r="D161" s="216">
        <v>8</v>
      </c>
      <c r="E161" s="53" t="s">
        <v>2799</v>
      </c>
    </row>
    <row r="162" spans="1:5" s="4" customFormat="1" ht="25.5">
      <c r="A162" s="52" t="s">
        <v>2800</v>
      </c>
      <c r="B162" s="50" t="s">
        <v>2801</v>
      </c>
      <c r="C162" s="211">
        <v>1</v>
      </c>
      <c r="D162" s="216">
        <v>47.78</v>
      </c>
      <c r="E162" s="53" t="s">
        <v>2802</v>
      </c>
    </row>
    <row r="163" spans="1:5" s="4" customFormat="1">
      <c r="A163" s="52" t="s">
        <v>2800</v>
      </c>
      <c r="B163" s="50" t="s">
        <v>2803</v>
      </c>
      <c r="C163" s="211">
        <v>5</v>
      </c>
      <c r="D163" s="216">
        <v>30.5</v>
      </c>
      <c r="E163" s="53" t="s">
        <v>2804</v>
      </c>
    </row>
    <row r="164" spans="1:5" s="218" customFormat="1">
      <c r="A164" s="209" t="s">
        <v>307</v>
      </c>
      <c r="B164" s="217"/>
      <c r="C164" s="80">
        <f>SUM(C154:C163)</f>
        <v>21</v>
      </c>
      <c r="D164" s="16">
        <f>SUM(D154:D163)</f>
        <v>261.48</v>
      </c>
      <c r="E164" s="14"/>
    </row>
    <row r="165" spans="1:5" s="218" customFormat="1">
      <c r="A165" s="52" t="s">
        <v>2805</v>
      </c>
      <c r="B165" s="52" t="s">
        <v>2806</v>
      </c>
      <c r="C165" s="211">
        <v>1</v>
      </c>
      <c r="D165" s="216">
        <v>194</v>
      </c>
      <c r="E165" s="53" t="s">
        <v>2807</v>
      </c>
    </row>
    <row r="166" spans="1:5" s="218" customFormat="1">
      <c r="A166" s="52" t="s">
        <v>2805</v>
      </c>
      <c r="B166" s="52" t="s">
        <v>2808</v>
      </c>
      <c r="C166" s="211">
        <v>1</v>
      </c>
      <c r="D166" s="216">
        <v>17</v>
      </c>
      <c r="E166" s="53" t="s">
        <v>2809</v>
      </c>
    </row>
    <row r="167" spans="1:5" s="218" customFormat="1">
      <c r="A167" s="52" t="s">
        <v>2805</v>
      </c>
      <c r="B167" s="52" t="s">
        <v>2810</v>
      </c>
      <c r="C167" s="211">
        <v>2</v>
      </c>
      <c r="D167" s="216">
        <v>30</v>
      </c>
      <c r="E167" s="53" t="s">
        <v>2811</v>
      </c>
    </row>
    <row r="168" spans="1:5" s="218" customFormat="1">
      <c r="A168" s="209" t="s">
        <v>307</v>
      </c>
      <c r="B168" s="217"/>
      <c r="C168" s="80">
        <f>SUM(C165:C167)</f>
        <v>4</v>
      </c>
      <c r="D168" s="16">
        <f>SUM(D165:D167)</f>
        <v>241</v>
      </c>
      <c r="E168" s="14"/>
    </row>
    <row r="169" spans="1:5" s="4" customFormat="1" ht="25.5">
      <c r="A169" s="52" t="s">
        <v>2812</v>
      </c>
      <c r="B169" s="50" t="s">
        <v>2813</v>
      </c>
      <c r="C169" s="211">
        <v>4</v>
      </c>
      <c r="D169" s="216">
        <v>160</v>
      </c>
      <c r="E169" s="53" t="s">
        <v>2814</v>
      </c>
    </row>
    <row r="170" spans="1:5" s="218" customFormat="1">
      <c r="A170" s="209"/>
      <c r="B170" s="14" t="s">
        <v>1</v>
      </c>
      <c r="C170" s="16">
        <f>C164+C168+C169+C153</f>
        <v>30</v>
      </c>
      <c r="D170" s="16">
        <f>D164+D168+D169+D153</f>
        <v>682.78</v>
      </c>
      <c r="E170" s="14"/>
    </row>
    <row r="171" spans="1:5" s="4" customFormat="1">
      <c r="A171" s="659" t="s">
        <v>21</v>
      </c>
      <c r="B171" s="659"/>
      <c r="C171" s="659"/>
      <c r="D171" s="659"/>
      <c r="E171" s="659"/>
    </row>
    <row r="172" spans="1:5" s="4" customFormat="1" ht="37.5" customHeight="1">
      <c r="A172" s="233"/>
      <c r="B172" s="233" t="s">
        <v>3038</v>
      </c>
      <c r="C172" s="247">
        <v>1</v>
      </c>
      <c r="D172" s="242">
        <v>21.55</v>
      </c>
      <c r="E172" s="225" t="s">
        <v>3039</v>
      </c>
    </row>
    <row r="173" spans="1:5" s="4" customFormat="1" ht="37.5" customHeight="1">
      <c r="A173" s="233"/>
      <c r="B173" s="233" t="s">
        <v>3040</v>
      </c>
      <c r="C173" s="247">
        <v>5</v>
      </c>
      <c r="D173" s="242">
        <v>50.75</v>
      </c>
      <c r="E173" s="225" t="s">
        <v>3039</v>
      </c>
    </row>
    <row r="174" spans="1:5" s="4" customFormat="1" ht="37.5" customHeight="1">
      <c r="A174" s="233"/>
      <c r="B174" s="233" t="s">
        <v>3041</v>
      </c>
      <c r="C174" s="247">
        <v>1</v>
      </c>
      <c r="D174" s="242">
        <v>16.649999999999999</v>
      </c>
      <c r="E174" s="225" t="s">
        <v>3039</v>
      </c>
    </row>
    <row r="175" spans="1:5" s="4" customFormat="1" ht="37.5" customHeight="1">
      <c r="A175" s="244"/>
      <c r="B175" s="244" t="s">
        <v>3042</v>
      </c>
      <c r="C175" s="248">
        <v>1</v>
      </c>
      <c r="D175" s="245">
        <v>699.49900000000002</v>
      </c>
      <c r="E175" s="238" t="s">
        <v>3043</v>
      </c>
    </row>
    <row r="176" spans="1:5" s="4" customFormat="1">
      <c r="A176" s="16" t="s">
        <v>6</v>
      </c>
      <c r="B176" s="14" t="s">
        <v>1</v>
      </c>
      <c r="C176" s="16" t="s">
        <v>6</v>
      </c>
      <c r="D176" s="47">
        <f>SUM(D172:D175)</f>
        <v>788.44900000000007</v>
      </c>
      <c r="E176" s="16" t="s">
        <v>6</v>
      </c>
    </row>
    <row r="177" spans="1:7" s="4" customFormat="1">
      <c r="A177" s="663" t="s">
        <v>22</v>
      </c>
      <c r="B177" s="664"/>
      <c r="C177" s="664"/>
      <c r="D177" s="664"/>
      <c r="E177" s="665"/>
    </row>
    <row r="178" spans="1:7" ht="25.5">
      <c r="A178" s="50" t="s">
        <v>193</v>
      </c>
      <c r="B178" s="50" t="s">
        <v>2756</v>
      </c>
      <c r="C178" s="210">
        <v>1</v>
      </c>
      <c r="D178" s="216">
        <v>10.18</v>
      </c>
      <c r="E178" s="56" t="s">
        <v>2757</v>
      </c>
    </row>
    <row r="179" spans="1:7" ht="25.5">
      <c r="A179" s="50" t="s">
        <v>193</v>
      </c>
      <c r="B179" s="50" t="s">
        <v>2758</v>
      </c>
      <c r="C179" s="210">
        <v>1</v>
      </c>
      <c r="D179" s="216">
        <v>11.587</v>
      </c>
      <c r="E179" s="56" t="s">
        <v>2757</v>
      </c>
    </row>
    <row r="180" spans="1:7" ht="25.5">
      <c r="A180" s="50" t="s">
        <v>193</v>
      </c>
      <c r="B180" s="52" t="s">
        <v>2759</v>
      </c>
      <c r="C180" s="211">
        <v>1</v>
      </c>
      <c r="D180" s="216">
        <v>13.22</v>
      </c>
      <c r="E180" s="56" t="s">
        <v>2757</v>
      </c>
    </row>
    <row r="181" spans="1:7" ht="25.5">
      <c r="A181" s="50" t="s">
        <v>193</v>
      </c>
      <c r="B181" s="50" t="s">
        <v>1021</v>
      </c>
      <c r="C181" s="210">
        <v>1</v>
      </c>
      <c r="D181" s="216">
        <v>10.113</v>
      </c>
      <c r="E181" s="56" t="s">
        <v>1022</v>
      </c>
    </row>
    <row r="182" spans="1:7" ht="25.5">
      <c r="A182" s="50" t="s">
        <v>193</v>
      </c>
      <c r="B182" s="50" t="s">
        <v>1023</v>
      </c>
      <c r="C182" s="210">
        <v>3</v>
      </c>
      <c r="D182" s="216">
        <v>25.5</v>
      </c>
      <c r="E182" s="56" t="s">
        <v>1024</v>
      </c>
    </row>
    <row r="183" spans="1:7" ht="25.5">
      <c r="A183" s="50" t="s">
        <v>193</v>
      </c>
      <c r="B183" s="50" t="s">
        <v>1025</v>
      </c>
      <c r="C183" s="211">
        <v>2</v>
      </c>
      <c r="D183" s="216">
        <v>19.399999999999999</v>
      </c>
      <c r="E183" s="56" t="s">
        <v>1024</v>
      </c>
    </row>
    <row r="184" spans="1:7" ht="25.5">
      <c r="A184" s="50" t="s">
        <v>193</v>
      </c>
      <c r="B184" s="50" t="s">
        <v>1026</v>
      </c>
      <c r="C184" s="211">
        <v>1</v>
      </c>
      <c r="D184" s="216">
        <v>0.4</v>
      </c>
      <c r="E184" s="56" t="s">
        <v>1027</v>
      </c>
    </row>
    <row r="185" spans="1:7">
      <c r="A185" s="16" t="s">
        <v>6</v>
      </c>
      <c r="B185" s="14" t="s">
        <v>1</v>
      </c>
      <c r="C185" s="16" t="s">
        <v>6</v>
      </c>
      <c r="D185" s="16">
        <f>SUM(D178:D184)</f>
        <v>90.4</v>
      </c>
      <c r="E185" s="16" t="s">
        <v>6</v>
      </c>
    </row>
    <row r="186" spans="1:7" s="3" customFormat="1">
      <c r="A186" s="652" t="s">
        <v>23</v>
      </c>
      <c r="B186" s="652"/>
      <c r="C186" s="652"/>
      <c r="D186" s="652"/>
      <c r="E186" s="652"/>
    </row>
    <row r="187" spans="1:7" s="3" customFormat="1">
      <c r="A187" s="50" t="s">
        <v>3132</v>
      </c>
      <c r="B187" s="50" t="s">
        <v>3133</v>
      </c>
      <c r="C187" s="255">
        <v>4</v>
      </c>
      <c r="D187" s="216">
        <v>42.58</v>
      </c>
      <c r="E187" s="56" t="s">
        <v>3081</v>
      </c>
    </row>
    <row r="188" spans="1:7" s="3" customFormat="1">
      <c r="A188" s="50" t="s">
        <v>3132</v>
      </c>
      <c r="B188" s="50" t="s">
        <v>3134</v>
      </c>
      <c r="C188" s="255">
        <v>4</v>
      </c>
      <c r="D188" s="216">
        <v>50.145000000000003</v>
      </c>
      <c r="E188" s="56" t="s">
        <v>3081</v>
      </c>
    </row>
    <row r="189" spans="1:7">
      <c r="A189" s="196" t="s">
        <v>6</v>
      </c>
      <c r="B189" s="197" t="s">
        <v>1</v>
      </c>
      <c r="C189" s="196" t="s">
        <v>6</v>
      </c>
      <c r="D189" s="198">
        <f>SUM(D187:D188)</f>
        <v>92.724999999999994</v>
      </c>
      <c r="E189" s="196" t="s">
        <v>6</v>
      </c>
    </row>
    <row r="190" spans="1:7" s="3" customFormat="1">
      <c r="A190" s="652" t="s">
        <v>374</v>
      </c>
      <c r="B190" s="652"/>
      <c r="C190" s="652"/>
      <c r="D190" s="652"/>
      <c r="E190" s="652"/>
    </row>
    <row r="191" spans="1:7" s="1" customFormat="1">
      <c r="A191" s="152"/>
      <c r="B191" s="152" t="s">
        <v>1723</v>
      </c>
      <c r="C191" s="152">
        <v>9</v>
      </c>
      <c r="D191" s="321">
        <v>99.963999999999999</v>
      </c>
      <c r="E191" s="252" t="s">
        <v>1724</v>
      </c>
      <c r="F191" s="172"/>
      <c r="G191" s="172"/>
    </row>
    <row r="192" spans="1:7" s="1" customFormat="1" ht="95.1" customHeight="1">
      <c r="A192" s="152"/>
      <c r="B192" s="152" t="s">
        <v>3074</v>
      </c>
      <c r="C192" s="152">
        <v>1</v>
      </c>
      <c r="D192" s="321">
        <v>123.35599999999999</v>
      </c>
      <c r="E192" s="252" t="s">
        <v>3075</v>
      </c>
      <c r="F192" s="172"/>
      <c r="G192" s="172"/>
    </row>
    <row r="193" spans="1:7" s="1" customFormat="1" hidden="1">
      <c r="A193" s="152"/>
      <c r="B193" s="152"/>
      <c r="C193" s="152"/>
      <c r="D193" s="321"/>
      <c r="E193" s="122"/>
      <c r="F193" s="172"/>
      <c r="G193" s="172"/>
    </row>
    <row r="194" spans="1:7" s="1" customFormat="1" hidden="1">
      <c r="A194" s="152"/>
      <c r="B194" s="152"/>
      <c r="C194" s="152"/>
      <c r="D194" s="321"/>
      <c r="E194" s="122"/>
      <c r="F194" s="172"/>
      <c r="G194" s="172"/>
    </row>
    <row r="195" spans="1:7" s="1" customFormat="1" hidden="1">
      <c r="A195" s="135"/>
      <c r="B195" s="135"/>
      <c r="C195" s="135"/>
      <c r="D195" s="322"/>
      <c r="E195" s="122"/>
      <c r="F195" s="172"/>
      <c r="G195" s="172"/>
    </row>
    <row r="196" spans="1:7" s="1" customFormat="1" hidden="1">
      <c r="A196" s="135"/>
      <c r="B196" s="135"/>
      <c r="C196" s="135"/>
      <c r="D196" s="322"/>
      <c r="E196" s="122"/>
      <c r="F196" s="172"/>
      <c r="G196" s="172"/>
    </row>
    <row r="197" spans="1:7" s="1" customFormat="1" hidden="1">
      <c r="A197" s="137"/>
      <c r="B197" s="137"/>
      <c r="C197" s="137"/>
      <c r="D197" s="321"/>
      <c r="E197" s="122"/>
      <c r="F197" s="172"/>
      <c r="G197" s="172"/>
    </row>
    <row r="198" spans="1:7" s="1" customFormat="1" hidden="1">
      <c r="A198" s="137"/>
      <c r="B198" s="137"/>
      <c r="C198" s="137"/>
      <c r="D198" s="321"/>
      <c r="E198" s="122"/>
      <c r="F198" s="172"/>
      <c r="G198" s="172"/>
    </row>
    <row r="199" spans="1:7" s="1" customFormat="1" hidden="1">
      <c r="A199" s="137"/>
      <c r="B199" s="137"/>
      <c r="C199" s="137"/>
      <c r="D199" s="321"/>
      <c r="E199" s="122"/>
      <c r="F199" s="172"/>
      <c r="G199" s="172"/>
    </row>
    <row r="200" spans="1:7" s="1" customFormat="1" hidden="1">
      <c r="A200" s="135"/>
      <c r="B200" s="135"/>
      <c r="C200" s="135"/>
      <c r="D200" s="321"/>
      <c r="E200" s="122"/>
      <c r="F200" s="172"/>
      <c r="G200" s="172"/>
    </row>
    <row r="201" spans="1:7" s="163" customFormat="1">
      <c r="A201" s="112" t="s">
        <v>6</v>
      </c>
      <c r="B201" s="119" t="s">
        <v>1</v>
      </c>
      <c r="C201" s="112" t="s">
        <v>6</v>
      </c>
      <c r="D201" s="170">
        <f>SUM(D191:D200)</f>
        <v>223.32</v>
      </c>
      <c r="E201" s="112" t="s">
        <v>6</v>
      </c>
      <c r="F201" s="600"/>
      <c r="G201" s="600"/>
    </row>
    <row r="202" spans="1:7" s="4" customFormat="1">
      <c r="A202" s="659" t="s">
        <v>24</v>
      </c>
      <c r="B202" s="659"/>
      <c r="C202" s="659"/>
      <c r="D202" s="659"/>
      <c r="E202" s="659"/>
    </row>
    <row r="203" spans="1:7" s="7" customFormat="1" ht="27" customHeight="1">
      <c r="A203" s="646" t="s">
        <v>263</v>
      </c>
      <c r="B203" s="50" t="s">
        <v>264</v>
      </c>
      <c r="C203" s="210">
        <v>2</v>
      </c>
      <c r="D203" s="19">
        <v>17.097999999999999</v>
      </c>
      <c r="E203" s="56" t="s">
        <v>265</v>
      </c>
      <c r="F203" s="87"/>
      <c r="G203" s="87"/>
    </row>
    <row r="204" spans="1:7" s="7" customFormat="1" ht="116.25" customHeight="1">
      <c r="A204" s="647"/>
      <c r="B204" s="50" t="s">
        <v>266</v>
      </c>
      <c r="C204" s="210">
        <v>4</v>
      </c>
      <c r="D204" s="19">
        <v>59.4</v>
      </c>
      <c r="E204" s="56" t="s">
        <v>265</v>
      </c>
      <c r="F204" s="87"/>
      <c r="G204" s="87"/>
    </row>
    <row r="205" spans="1:7" s="7" customFormat="1" ht="40.5" customHeight="1">
      <c r="A205" s="647"/>
      <c r="B205" s="52" t="s">
        <v>267</v>
      </c>
      <c r="C205" s="211">
        <v>1</v>
      </c>
      <c r="D205" s="19">
        <v>15.43</v>
      </c>
      <c r="E205" s="56" t="s">
        <v>265</v>
      </c>
      <c r="F205" s="87"/>
      <c r="G205" s="87"/>
    </row>
    <row r="206" spans="1:7" s="7" customFormat="1" ht="26.25">
      <c r="A206" s="647"/>
      <c r="B206" s="52" t="s">
        <v>679</v>
      </c>
      <c r="C206" s="211">
        <v>1</v>
      </c>
      <c r="D206" s="19">
        <v>34.5</v>
      </c>
      <c r="E206" s="51" t="s">
        <v>680</v>
      </c>
      <c r="F206" s="87"/>
      <c r="G206" s="87"/>
    </row>
    <row r="207" spans="1:7" s="7" customFormat="1" ht="26.25">
      <c r="A207" s="647"/>
      <c r="B207" s="50" t="s">
        <v>681</v>
      </c>
      <c r="C207" s="211">
        <v>1</v>
      </c>
      <c r="D207" s="19">
        <v>8.9465000000000003</v>
      </c>
      <c r="E207" s="51" t="s">
        <v>682</v>
      </c>
      <c r="F207" s="87"/>
      <c r="G207" s="87"/>
    </row>
    <row r="208" spans="1:7" s="7" customFormat="1" ht="26.25">
      <c r="A208" s="648"/>
      <c r="B208" s="50" t="s">
        <v>683</v>
      </c>
      <c r="C208" s="211">
        <v>1</v>
      </c>
      <c r="D208" s="19">
        <v>9.7319999999999993</v>
      </c>
      <c r="E208" s="51" t="s">
        <v>682</v>
      </c>
      <c r="F208" s="87"/>
      <c r="G208" s="87"/>
    </row>
    <row r="209" spans="1:7" s="4" customFormat="1">
      <c r="A209" s="212" t="s">
        <v>6</v>
      </c>
      <c r="B209" s="213" t="s">
        <v>1</v>
      </c>
      <c r="C209" s="212" t="s">
        <v>6</v>
      </c>
      <c r="D209" s="212">
        <f>SUM(D203:D208)</f>
        <v>145.10650000000001</v>
      </c>
      <c r="E209" s="196" t="s">
        <v>6</v>
      </c>
    </row>
    <row r="210" spans="1:7" s="3" customFormat="1">
      <c r="A210" s="675" t="s">
        <v>25</v>
      </c>
      <c r="B210" s="676"/>
      <c r="C210" s="676"/>
      <c r="D210" s="676"/>
      <c r="E210" s="677"/>
    </row>
    <row r="211" spans="1:7" s="3" customFormat="1">
      <c r="A211" s="79"/>
      <c r="B211" s="79"/>
      <c r="C211" s="79"/>
      <c r="D211" s="79"/>
      <c r="E211" s="79"/>
    </row>
    <row r="212" spans="1:7" s="4" customFormat="1">
      <c r="A212" s="45" t="s">
        <v>187</v>
      </c>
      <c r="B212" s="45" t="s">
        <v>187</v>
      </c>
      <c r="C212" s="45" t="s">
        <v>187</v>
      </c>
      <c r="D212" s="46" t="s">
        <v>187</v>
      </c>
      <c r="E212" s="45" t="s">
        <v>187</v>
      </c>
    </row>
    <row r="213" spans="1:7" s="4" customFormat="1">
      <c r="A213" s="16" t="s">
        <v>6</v>
      </c>
      <c r="B213" s="14" t="s">
        <v>1</v>
      </c>
      <c r="C213" s="16" t="s">
        <v>6</v>
      </c>
      <c r="D213" s="47">
        <f>SUM(D212:D212)</f>
        <v>0</v>
      </c>
      <c r="E213" s="16" t="s">
        <v>6</v>
      </c>
    </row>
    <row r="214" spans="1:7" s="3" customFormat="1">
      <c r="A214" s="660" t="s">
        <v>26</v>
      </c>
      <c r="B214" s="661"/>
      <c r="C214" s="661"/>
      <c r="D214" s="661"/>
      <c r="E214" s="662"/>
    </row>
    <row r="215" spans="1:7" s="4" customFormat="1">
      <c r="A215" s="45" t="s">
        <v>187</v>
      </c>
      <c r="B215" s="45" t="s">
        <v>187</v>
      </c>
      <c r="C215" s="45" t="s">
        <v>187</v>
      </c>
      <c r="D215" s="46" t="s">
        <v>187</v>
      </c>
      <c r="E215" s="45" t="s">
        <v>187</v>
      </c>
    </row>
    <row r="216" spans="1:7" s="4" customFormat="1">
      <c r="A216" s="16" t="s">
        <v>6</v>
      </c>
      <c r="B216" s="14" t="s">
        <v>1</v>
      </c>
      <c r="C216" s="16" t="s">
        <v>6</v>
      </c>
      <c r="D216" s="47">
        <f>SUM(D215:D215)</f>
        <v>0</v>
      </c>
      <c r="E216" s="16" t="s">
        <v>6</v>
      </c>
    </row>
    <row r="217" spans="1:7" s="3" customFormat="1">
      <c r="A217" s="645" t="s">
        <v>27</v>
      </c>
      <c r="B217" s="645"/>
      <c r="C217" s="645"/>
      <c r="D217" s="645"/>
      <c r="E217" s="645"/>
    </row>
    <row r="218" spans="1:7" s="4" customFormat="1">
      <c r="A218" s="45" t="s">
        <v>187</v>
      </c>
      <c r="B218" s="45" t="s">
        <v>187</v>
      </c>
      <c r="C218" s="45" t="s">
        <v>187</v>
      </c>
      <c r="D218" s="46" t="s">
        <v>187</v>
      </c>
      <c r="E218" s="45" t="s">
        <v>187</v>
      </c>
    </row>
    <row r="219" spans="1:7" s="4" customFormat="1">
      <c r="A219" s="16" t="s">
        <v>6</v>
      </c>
      <c r="B219" s="14" t="s">
        <v>1</v>
      </c>
      <c r="C219" s="16" t="s">
        <v>6</v>
      </c>
      <c r="D219" s="47">
        <f>SUM(D218:D218)</f>
        <v>0</v>
      </c>
      <c r="E219" s="16" t="s">
        <v>6</v>
      </c>
    </row>
    <row r="220" spans="1:7" s="3" customFormat="1">
      <c r="A220" s="645" t="s">
        <v>343</v>
      </c>
      <c r="B220" s="645"/>
      <c r="C220" s="645"/>
      <c r="D220" s="645"/>
      <c r="E220" s="645"/>
    </row>
    <row r="221" spans="1:7" s="1" customFormat="1">
      <c r="A221" s="133"/>
      <c r="B221" s="152" t="s">
        <v>3076</v>
      </c>
      <c r="C221" s="117">
        <v>1</v>
      </c>
      <c r="D221" s="323">
        <v>19.8</v>
      </c>
      <c r="E221" s="252" t="s">
        <v>3077</v>
      </c>
      <c r="F221" s="172"/>
      <c r="G221" s="172"/>
    </row>
    <row r="222" spans="1:7" s="1" customFormat="1">
      <c r="A222" s="253"/>
      <c r="B222" s="152" t="s">
        <v>3078</v>
      </c>
      <c r="C222" s="117">
        <v>1</v>
      </c>
      <c r="D222" s="323">
        <v>6.7450000000000001</v>
      </c>
      <c r="E222" s="252" t="s">
        <v>3077</v>
      </c>
      <c r="F222" s="172"/>
      <c r="G222" s="172"/>
    </row>
    <row r="223" spans="1:7" s="1" customFormat="1" ht="25.5">
      <c r="A223" s="253"/>
      <c r="B223" s="152" t="s">
        <v>3079</v>
      </c>
      <c r="C223" s="117">
        <v>1</v>
      </c>
      <c r="D223" s="323">
        <v>7.3</v>
      </c>
      <c r="E223" s="252" t="s">
        <v>3077</v>
      </c>
      <c r="F223" s="172"/>
      <c r="G223" s="172"/>
    </row>
    <row r="224" spans="1:7" s="1" customFormat="1">
      <c r="B224" s="152" t="s">
        <v>3076</v>
      </c>
      <c r="C224" s="117">
        <v>2</v>
      </c>
      <c r="D224" s="323">
        <v>39</v>
      </c>
      <c r="E224" s="152" t="s">
        <v>3080</v>
      </c>
      <c r="F224" s="172"/>
      <c r="G224" s="172"/>
    </row>
    <row r="225" spans="1:7" s="1" customFormat="1" ht="25.5">
      <c r="A225" s="135"/>
      <c r="B225" s="152" t="s">
        <v>3079</v>
      </c>
      <c r="C225" s="162">
        <v>3</v>
      </c>
      <c r="D225" s="323">
        <v>22.2</v>
      </c>
      <c r="E225" s="122" t="s">
        <v>3081</v>
      </c>
      <c r="F225" s="172"/>
      <c r="G225" s="172"/>
    </row>
    <row r="226" spans="1:7" s="1" customFormat="1">
      <c r="A226" s="135"/>
      <c r="B226" s="152" t="s">
        <v>3078</v>
      </c>
      <c r="C226" s="162">
        <v>1</v>
      </c>
      <c r="D226" s="323">
        <v>13.8</v>
      </c>
      <c r="E226" s="122" t="s">
        <v>3081</v>
      </c>
      <c r="F226" s="172"/>
      <c r="G226" s="172"/>
    </row>
    <row r="227" spans="1:7" s="1" customFormat="1">
      <c r="A227" s="133"/>
      <c r="B227" s="152" t="s">
        <v>3076</v>
      </c>
      <c r="C227" s="117">
        <v>3</v>
      </c>
      <c r="D227" s="323">
        <v>59.4</v>
      </c>
      <c r="E227" s="122" t="s">
        <v>3081</v>
      </c>
      <c r="F227" s="172"/>
      <c r="G227" s="172"/>
    </row>
    <row r="228" spans="1:7" s="1" customFormat="1">
      <c r="A228" s="133"/>
      <c r="B228" s="152" t="s">
        <v>3082</v>
      </c>
      <c r="C228" s="117">
        <v>1</v>
      </c>
      <c r="D228" s="323">
        <v>10.375</v>
      </c>
      <c r="E228" s="122" t="s">
        <v>3083</v>
      </c>
      <c r="F228" s="172"/>
      <c r="G228" s="172"/>
    </row>
    <row r="229" spans="1:7" s="1" customFormat="1">
      <c r="A229" s="135"/>
      <c r="B229" s="135" t="s">
        <v>3084</v>
      </c>
      <c r="C229" s="162">
        <v>6</v>
      </c>
      <c r="D229" s="323">
        <v>113.37</v>
      </c>
      <c r="E229" s="122" t="s">
        <v>3085</v>
      </c>
      <c r="F229" s="172"/>
      <c r="G229" s="172"/>
    </row>
    <row r="230" spans="1:7" s="1" customFormat="1">
      <c r="A230" s="135"/>
      <c r="B230" s="152" t="s">
        <v>3082</v>
      </c>
      <c r="C230" s="162">
        <v>1</v>
      </c>
      <c r="D230" s="323">
        <v>9.65</v>
      </c>
      <c r="E230" s="122" t="s">
        <v>3083</v>
      </c>
      <c r="F230" s="172"/>
      <c r="G230" s="172"/>
    </row>
    <row r="231" spans="1:7" s="1" customFormat="1">
      <c r="A231" s="112" t="s">
        <v>6</v>
      </c>
      <c r="B231" s="119" t="s">
        <v>1</v>
      </c>
      <c r="C231" s="112" t="s">
        <v>6</v>
      </c>
      <c r="D231" s="171">
        <f>SUM(D221:D230)</f>
        <v>301.64</v>
      </c>
      <c r="E231" s="112" t="s">
        <v>6</v>
      </c>
      <c r="F231" s="172"/>
      <c r="G231" s="172"/>
    </row>
    <row r="232" spans="1:7" s="3" customFormat="1">
      <c r="A232" s="645" t="s">
        <v>375</v>
      </c>
      <c r="B232" s="645"/>
      <c r="C232" s="645"/>
      <c r="D232" s="645"/>
      <c r="E232" s="645"/>
    </row>
    <row r="233" spans="1:7" s="3" customFormat="1">
      <c r="A233" s="50" t="s">
        <v>1031</v>
      </c>
      <c r="B233" s="50" t="s">
        <v>3089</v>
      </c>
      <c r="C233" s="210">
        <v>8</v>
      </c>
      <c r="D233" s="19">
        <v>158.4</v>
      </c>
      <c r="E233" s="56" t="s">
        <v>1032</v>
      </c>
    </row>
    <row r="234" spans="1:7" s="3" customFormat="1">
      <c r="A234" s="50" t="s">
        <v>1031</v>
      </c>
      <c r="B234" s="50" t="s">
        <v>1033</v>
      </c>
      <c r="C234" s="210">
        <v>1</v>
      </c>
      <c r="D234" s="19">
        <v>16.100000000000001</v>
      </c>
      <c r="E234" s="56" t="s">
        <v>1032</v>
      </c>
    </row>
    <row r="235" spans="1:7" s="4" customFormat="1">
      <c r="A235" s="53" t="s">
        <v>1031</v>
      </c>
      <c r="B235" s="53" t="s">
        <v>1034</v>
      </c>
      <c r="C235" s="211">
        <v>1</v>
      </c>
      <c r="D235" s="19">
        <v>10</v>
      </c>
      <c r="E235" s="56" t="s">
        <v>1032</v>
      </c>
    </row>
    <row r="236" spans="1:7" s="4" customFormat="1">
      <c r="A236" s="196" t="s">
        <v>6</v>
      </c>
      <c r="B236" s="197" t="s">
        <v>1</v>
      </c>
      <c r="C236" s="196" t="s">
        <v>6</v>
      </c>
      <c r="D236" s="198">
        <f>SUM(D233:D235)</f>
        <v>184.5</v>
      </c>
      <c r="E236" s="196" t="s">
        <v>6</v>
      </c>
    </row>
    <row r="237" spans="1:7" s="4" customFormat="1">
      <c r="A237" s="678" t="s">
        <v>28</v>
      </c>
      <c r="B237" s="678"/>
      <c r="C237" s="678"/>
      <c r="D237" s="678"/>
      <c r="E237" s="678"/>
    </row>
    <row r="238" spans="1:7" s="4" customFormat="1" ht="24">
      <c r="A238" s="17" t="s">
        <v>271</v>
      </c>
      <c r="B238" s="17" t="s">
        <v>272</v>
      </c>
      <c r="C238" s="18">
        <v>4</v>
      </c>
      <c r="D238" s="19">
        <v>52.999000000000002</v>
      </c>
      <c r="E238" s="20" t="s">
        <v>273</v>
      </c>
    </row>
    <row r="239" spans="1:7" s="4" customFormat="1" ht="24">
      <c r="A239" s="17" t="s">
        <v>628</v>
      </c>
      <c r="B239" s="17" t="s">
        <v>629</v>
      </c>
      <c r="C239" s="18">
        <v>1</v>
      </c>
      <c r="D239" s="19">
        <v>21.22</v>
      </c>
      <c r="E239" s="214" t="s">
        <v>630</v>
      </c>
    </row>
    <row r="240" spans="1:7" s="4" customFormat="1">
      <c r="A240" s="19" t="s">
        <v>6</v>
      </c>
      <c r="B240" s="197" t="s">
        <v>1</v>
      </c>
      <c r="C240" s="196" t="s">
        <v>6</v>
      </c>
      <c r="D240" s="198">
        <f>SUM(D238:D239)</f>
        <v>74.218999999999994</v>
      </c>
      <c r="E240" s="19" t="s">
        <v>6</v>
      </c>
    </row>
    <row r="241" spans="1:7" s="4" customFormat="1">
      <c r="A241" s="672" t="s">
        <v>29</v>
      </c>
      <c r="B241" s="673"/>
      <c r="C241" s="673"/>
      <c r="D241" s="673"/>
      <c r="E241" s="674"/>
    </row>
    <row r="242" spans="1:7" s="4" customFormat="1">
      <c r="A242" s="69"/>
      <c r="B242" s="69" t="s">
        <v>475</v>
      </c>
      <c r="C242" s="70" t="s">
        <v>476</v>
      </c>
      <c r="D242" s="324">
        <v>124.985</v>
      </c>
      <c r="E242" s="69" t="s">
        <v>477</v>
      </c>
    </row>
    <row r="243" spans="1:7" s="4" customFormat="1">
      <c r="A243" s="16" t="s">
        <v>6</v>
      </c>
      <c r="B243" s="14" t="s">
        <v>1</v>
      </c>
      <c r="C243" s="16" t="s">
        <v>6</v>
      </c>
      <c r="D243" s="198">
        <f>SUM(D242:D242)</f>
        <v>124.985</v>
      </c>
      <c r="E243" s="16" t="s">
        <v>6</v>
      </c>
    </row>
    <row r="244" spans="1:7" s="4" customFormat="1">
      <c r="A244" s="678" t="s">
        <v>30</v>
      </c>
      <c r="B244" s="678"/>
      <c r="C244" s="678"/>
      <c r="D244" s="678"/>
      <c r="E244" s="678"/>
    </row>
    <row r="245" spans="1:7" s="7" customFormat="1" ht="25.5">
      <c r="A245" s="74" t="s">
        <v>583</v>
      </c>
      <c r="B245" s="71" t="s">
        <v>401</v>
      </c>
      <c r="C245" s="50" t="s">
        <v>402</v>
      </c>
      <c r="D245" s="216">
        <v>36.898960000000002</v>
      </c>
      <c r="E245" s="75" t="s">
        <v>403</v>
      </c>
      <c r="F245" s="87"/>
      <c r="G245" s="87"/>
    </row>
    <row r="246" spans="1:7" s="7" customFormat="1" ht="63.75">
      <c r="A246" s="74" t="s">
        <v>584</v>
      </c>
      <c r="B246" s="74" t="s">
        <v>404</v>
      </c>
      <c r="C246" s="50" t="s">
        <v>405</v>
      </c>
      <c r="D246" s="216">
        <v>79.2</v>
      </c>
      <c r="E246" s="75" t="s">
        <v>403</v>
      </c>
      <c r="F246" s="87"/>
      <c r="G246" s="87"/>
    </row>
    <row r="247" spans="1:7" s="7" customFormat="1" ht="15">
      <c r="A247" s="74" t="s">
        <v>583</v>
      </c>
      <c r="B247" s="50" t="s">
        <v>585</v>
      </c>
      <c r="C247" s="50" t="s">
        <v>586</v>
      </c>
      <c r="D247" s="216">
        <v>30</v>
      </c>
      <c r="E247" s="75" t="s">
        <v>587</v>
      </c>
      <c r="F247" s="87"/>
      <c r="G247" s="87"/>
    </row>
    <row r="248" spans="1:7" s="7" customFormat="1" ht="15.75" thickBot="1">
      <c r="A248" s="74" t="s">
        <v>583</v>
      </c>
      <c r="B248" s="50" t="s">
        <v>588</v>
      </c>
      <c r="C248" s="50" t="s">
        <v>589</v>
      </c>
      <c r="D248" s="216">
        <v>50.802</v>
      </c>
      <c r="E248" s="75" t="s">
        <v>403</v>
      </c>
      <c r="F248" s="87"/>
      <c r="G248" s="87"/>
    </row>
    <row r="249" spans="1:7" s="7" customFormat="1" ht="15.75" thickBot="1">
      <c r="A249" s="76" t="s">
        <v>6</v>
      </c>
      <c r="B249" s="14" t="s">
        <v>1</v>
      </c>
      <c r="C249" s="77" t="s">
        <v>6</v>
      </c>
      <c r="D249" s="325">
        <f>SUM(D245:D248)</f>
        <v>196.90096</v>
      </c>
      <c r="E249" s="78" t="s">
        <v>6</v>
      </c>
      <c r="F249" s="87"/>
      <c r="G249" s="87"/>
    </row>
    <row r="250" spans="1:7" s="4" customFormat="1">
      <c r="A250" s="672" t="s">
        <v>31</v>
      </c>
      <c r="B250" s="673"/>
      <c r="C250" s="673"/>
      <c r="D250" s="673"/>
      <c r="E250" s="674"/>
    </row>
    <row r="251" spans="1:7" s="4" customFormat="1" ht="24">
      <c r="A251" s="17" t="s">
        <v>625</v>
      </c>
      <c r="B251" s="17" t="s">
        <v>626</v>
      </c>
      <c r="C251" s="18">
        <v>4</v>
      </c>
      <c r="D251" s="19">
        <v>44.96</v>
      </c>
      <c r="E251" s="20" t="s">
        <v>627</v>
      </c>
    </row>
    <row r="252" spans="1:7" s="4" customFormat="1">
      <c r="A252" s="16" t="s">
        <v>6</v>
      </c>
      <c r="B252" s="14" t="s">
        <v>1</v>
      </c>
      <c r="C252" s="16" t="s">
        <v>6</v>
      </c>
      <c r="D252" s="198">
        <f>SUM(D251:D251)</f>
        <v>44.96</v>
      </c>
      <c r="E252" s="16" t="s">
        <v>6</v>
      </c>
    </row>
    <row r="253" spans="1:7" s="4" customFormat="1">
      <c r="A253" s="672" t="s">
        <v>32</v>
      </c>
      <c r="B253" s="673"/>
      <c r="C253" s="673"/>
      <c r="D253" s="673"/>
      <c r="E253" s="674"/>
    </row>
    <row r="254" spans="1:7" s="4" customFormat="1">
      <c r="A254" s="45" t="s">
        <v>187</v>
      </c>
      <c r="B254" s="45" t="s">
        <v>187</v>
      </c>
      <c r="C254" s="45" t="s">
        <v>187</v>
      </c>
      <c r="D254" s="46" t="s">
        <v>187</v>
      </c>
      <c r="E254" s="45" t="s">
        <v>187</v>
      </c>
    </row>
    <row r="255" spans="1:7" s="4" customFormat="1">
      <c r="A255" s="16" t="s">
        <v>6</v>
      </c>
      <c r="B255" s="14" t="s">
        <v>1</v>
      </c>
      <c r="C255" s="16" t="s">
        <v>6</v>
      </c>
      <c r="D255" s="198">
        <f>SUM(D254:D254)</f>
        <v>0</v>
      </c>
      <c r="E255" s="16" t="s">
        <v>6</v>
      </c>
    </row>
    <row r="256" spans="1:7" s="4" customFormat="1">
      <c r="D256" s="10"/>
    </row>
    <row r="257" spans="4:4" s="4" customFormat="1">
      <c r="D257" s="9"/>
    </row>
  </sheetData>
  <customSheetViews>
    <customSheetView guid="{DFCD6F09-0B42-444A-87C3-52AC3262EE07}" scale="60" showPageBreaks="1" fitToPage="1" hiddenRows="1" view="pageBreakPreview">
      <pane ySplit="3" topLeftCell="A183" activePane="bottomLeft" state="frozen"/>
      <selection pane="bottomLeft" activeCell="F1" sqref="F1:G1048576"/>
      <pageMargins left="0.70866141732283472" right="0.70866141732283472" top="0.27559055118110237" bottom="0.39370078740157483" header="0.31496062992125984" footer="0.31496062992125984"/>
      <pageSetup paperSize="9" fitToHeight="20" orientation="landscape" verticalDpi="0" r:id="rId1"/>
    </customSheetView>
    <customSheetView guid="{C1219C9D-BA43-40B5-A7E9-3D4D253C9550}" scale="130" showPageBreaks="1" fitToPage="1" showAutoFilter="1" hiddenRows="1">
      <pane ySplit="3" topLeftCell="A55" activePane="bottomLeft" state="frozen"/>
      <selection pane="bottomLeft" activeCell="B246" sqref="B246"/>
      <pageMargins left="0.70866141732283472" right="0.70866141732283472" top="0.26" bottom="0.38" header="0.31496062992125984" footer="0.31496062992125984"/>
      <pageSetup paperSize="9" scale="43" fitToHeight="8" orientation="landscape" verticalDpi="0" r:id="rId2"/>
      <autoFilter ref="A2:E257"/>
    </customSheetView>
    <customSheetView guid="{5B3AAF3B-CF5D-4001-894F-6C177BAE65E8}" scale="60" showPageBreaks="1" fitToPage="1" hiddenRows="1" view="pageBreakPreview">
      <pane ySplit="3" topLeftCell="A183" activePane="bottomLeft" state="frozen"/>
      <selection pane="bottomLeft" activeCell="F1" sqref="F1:G1048576"/>
      <pageMargins left="0.70866141732283472" right="0.70866141732283472" top="0.27559055118110237" bottom="0.39370078740157483" header="0.31496062992125984" footer="0.31496062992125984"/>
      <pageSetup paperSize="9" fitToHeight="20" orientation="landscape" verticalDpi="0" r:id="rId3"/>
    </customSheetView>
  </customSheetViews>
  <mergeCells count="29">
    <mergeCell ref="A220:E220"/>
    <mergeCell ref="A232:E232"/>
    <mergeCell ref="A210:E210"/>
    <mergeCell ref="A241:E241"/>
    <mergeCell ref="A253:E253"/>
    <mergeCell ref="A237:E237"/>
    <mergeCell ref="A244:E244"/>
    <mergeCell ref="A250:E250"/>
    <mergeCell ref="A217:E217"/>
    <mergeCell ref="A4:E4"/>
    <mergeCell ref="A7:E7"/>
    <mergeCell ref="A121:E121"/>
    <mergeCell ref="A139:E139"/>
    <mergeCell ref="A152:E152"/>
    <mergeCell ref="A171:E171"/>
    <mergeCell ref="A78:E78"/>
    <mergeCell ref="A202:E202"/>
    <mergeCell ref="A214:E214"/>
    <mergeCell ref="A177:E177"/>
    <mergeCell ref="A186:E186"/>
    <mergeCell ref="A190:E190"/>
    <mergeCell ref="A140:A144"/>
    <mergeCell ref="A203:A208"/>
    <mergeCell ref="A1:E1"/>
    <mergeCell ref="D2:D3"/>
    <mergeCell ref="A2:A3"/>
    <mergeCell ref="B2:B3"/>
    <mergeCell ref="C2:C3"/>
    <mergeCell ref="E2:E3"/>
  </mergeCells>
  <pageMargins left="0.70866141732283472" right="0.70866141732283472" top="0.27559055118110237" bottom="0.39370078740157483" header="0.31496062992125984" footer="0.31496062992125984"/>
  <pageSetup paperSize="9" fitToHeight="2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Поточні ремонти</vt:lpstr>
      <vt:lpstr>Будівництво Капітальн ремонти</vt:lpstr>
      <vt:lpstr>Придбання ОЗ</vt:lpstr>
      <vt:lpstr>'Будівництво Капітальн ремонти'!Заголовки_для_печати</vt:lpstr>
      <vt:lpstr>'Поточні ремонти'!Заголовки_для_печати</vt:lpstr>
      <vt:lpstr>'Придбання ОЗ'!Заголовки_для_печати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User_452d</cp:lastModifiedBy>
  <cp:lastPrinted>2018-11-16T12:43:39Z</cp:lastPrinted>
  <dcterms:created xsi:type="dcterms:W3CDTF">2018-03-12T15:49:06Z</dcterms:created>
  <dcterms:modified xsi:type="dcterms:W3CDTF">2019-06-03T07:13:38Z</dcterms:modified>
</cp:coreProperties>
</file>