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<sst xmlns="http://schemas.openxmlformats.org/spreadsheetml/2006/main" count="184" uniqueCount="75">
  <si>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</si>
  <si>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</si>
  <si>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</si>
  <si>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</si>
  <si>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</si>
  <si>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</si>
  <si>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</si>
  <si>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</si>
  <si>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</si>
  <si>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</si>
  <si>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</si>
  <si>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</si>
  <si>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</si>
  <si>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</si>
  <si>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</si>
  <si>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</si>
  <si>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</si>
  <si>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</si>
  <si>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</si>
  <si>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</si>
  <si>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</si>
  <si>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</si>
  <si>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</si>
  <si>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</si>
  <si>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</si>
  <si>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</si>
  <si>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</si>
  <si>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</si>
  <si>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</si>
  <si>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</si>
  <si>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</si>
  <si>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</si>
  <si>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</si>
  <si>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</si>
  <si>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</si>
  <si>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</si>
  <si>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</si>
  <si>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</si>
  <si>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</si>
  <si>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</si>
  <si>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</si>
  <si>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</si>
  <si>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</si>
  <si>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</si>
  <si>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</si>
  <si>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</si>
  <si>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</si>
  <si>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</si>
  <si>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</si>
  <si>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</si>
  <si>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</si>
  <si>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</si>
  <si>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</si>
  <si>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</si>
  <si>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</si>
  <si>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</si>
  <si>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</si>
  <si>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</si>
  <si>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</si>
  <si>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</si>
  <si>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</si>
  <si>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</si>
  <si>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</si>
  <si>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</si>
  <si>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</si>
  <si>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</si>
  <si>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</si>
  <si>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</si>
  <si>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</si>
  <si>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</si>
  <si>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</si>
  <si>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20 травня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</si>
  <si>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мая </t>
    </r>
    <r>
      <rPr>
        <sz val="11"/>
        <rFont val="Times New Roman"/>
        <family val="1"/>
      </rPr>
      <t>тыс. грн.</t>
    </r>
  </si>
  <si>
    <t>План на січень-травень, з урахуванням змін тис. грн.</t>
  </si>
  <si>
    <t xml:space="preserve">План на январь-май с учетом изменений, тыс. грн.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</si>
</sst>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73</v>
      </c>
      <c r="D3" s="70" t="s">
        <v>71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723104.333</v>
      </c>
      <c r="C5" s="18">
        <f>C6+C13</f>
        <v>309983.65400000004</v>
      </c>
      <c r="D5" s="18">
        <f>D6+D13</f>
        <v>235790.97</v>
      </c>
      <c r="E5" s="19">
        <f aca="true" t="shared" si="0" ref="E5:E36">SUM(D5)/B5*100</f>
        <v>32.608153379714295</v>
      </c>
      <c r="F5" s="19">
        <f>SUM(D5)/C5*100</f>
        <v>76.06561409202564</v>
      </c>
    </row>
    <row r="6" spans="1:6" s="14" customFormat="1" ht="16.5" customHeight="1">
      <c r="A6" s="30" t="s">
        <v>32</v>
      </c>
      <c r="B6" s="25">
        <v>686763.894</v>
      </c>
      <c r="C6" s="25">
        <v>299810.09</v>
      </c>
      <c r="D6" s="25">
        <f>234325.398+195.589</f>
        <v>234520.987</v>
      </c>
      <c r="E6" s="20">
        <f t="shared" si="0"/>
        <v>34.14870657134459</v>
      </c>
      <c r="F6" s="20">
        <f>SUM(D6)/C6*100</f>
        <v>78.22318021384802</v>
      </c>
    </row>
    <row r="7" spans="1:6" s="3" customFormat="1" ht="14.25" customHeight="1">
      <c r="A7" s="12" t="s">
        <v>1</v>
      </c>
      <c r="B7" s="11">
        <v>401715.273</v>
      </c>
      <c r="C7" s="11">
        <v>172144.416</v>
      </c>
      <c r="D7" s="11">
        <v>133978.287</v>
      </c>
      <c r="E7" s="20">
        <f t="shared" si="0"/>
        <v>33.35155419893632</v>
      </c>
      <c r="F7" s="20">
        <f aca="true" t="shared" si="1" ref="F7:F73">SUM(D7)/C7*100</f>
        <v>77.82900550198504</v>
      </c>
    </row>
    <row r="8" spans="1:6" s="3" customFormat="1" ht="15">
      <c r="A8" s="12" t="s">
        <v>27</v>
      </c>
      <c r="B8" s="11">
        <v>88410.024</v>
      </c>
      <c r="C8" s="11">
        <v>38207.91</v>
      </c>
      <c r="D8" s="11">
        <v>29845.103</v>
      </c>
      <c r="E8" s="20">
        <f t="shared" si="0"/>
        <v>33.75760083494605</v>
      </c>
      <c r="F8" s="20">
        <f t="shared" si="1"/>
        <v>78.11236730823538</v>
      </c>
    </row>
    <row r="9" spans="1:6" s="3" customFormat="1" ht="15">
      <c r="A9" s="12" t="s">
        <v>4</v>
      </c>
      <c r="B9" s="11">
        <v>153.271</v>
      </c>
      <c r="C9" s="11">
        <v>17.452</v>
      </c>
      <c r="D9" s="11">
        <f>10.122+0.5</f>
        <v>10.622</v>
      </c>
      <c r="E9" s="20">
        <f t="shared" si="0"/>
        <v>6.930208584794253</v>
      </c>
      <c r="F9" s="20"/>
    </row>
    <row r="10" spans="1:6" s="3" customFormat="1" ht="15">
      <c r="A10" s="12" t="s">
        <v>5</v>
      </c>
      <c r="B10" s="11">
        <v>47933.507</v>
      </c>
      <c r="C10" s="11">
        <v>17673.873</v>
      </c>
      <c r="D10" s="11">
        <f>15526.026+11.664</f>
        <v>15537.69</v>
      </c>
      <c r="E10" s="20">
        <f t="shared" si="0"/>
        <v>32.415091180372016</v>
      </c>
      <c r="F10" s="20">
        <f t="shared" si="1"/>
        <v>87.91332833499483</v>
      </c>
    </row>
    <row r="11" spans="1:6" s="3" customFormat="1" ht="15">
      <c r="A11" s="12" t="s">
        <v>29</v>
      </c>
      <c r="B11" s="11">
        <v>92734.871</v>
      </c>
      <c r="C11" s="11">
        <v>46149.689</v>
      </c>
      <c r="D11" s="11">
        <f>41167.638+31.268</f>
        <v>41198.905999999995</v>
      </c>
      <c r="E11" s="20">
        <f t="shared" si="0"/>
        <v>44.42655233757752</v>
      </c>
      <c r="F11" s="20">
        <f t="shared" si="1"/>
        <v>89.27233724153591</v>
      </c>
    </row>
    <row r="12" spans="1:6" s="3" customFormat="1" ht="15">
      <c r="A12" s="12" t="s">
        <v>13</v>
      </c>
      <c r="B12" s="11">
        <f>SUM(B6)-B7-B8-B9-B10-B11</f>
        <v>55816.94799999996</v>
      </c>
      <c r="C12" s="11">
        <f>SUM(C6)-C7-C8-C9-C10-C11</f>
        <v>25616.750000000015</v>
      </c>
      <c r="D12" s="11">
        <f>SUM(D6)-D7-D8-D9-D10-D11</f>
        <v>13950.378999999979</v>
      </c>
      <c r="E12" s="20">
        <f t="shared" si="0"/>
        <v>24.993088120833818</v>
      </c>
      <c r="F12" s="20">
        <f t="shared" si="1"/>
        <v>54.45803624581561</v>
      </c>
    </row>
    <row r="13" spans="1:6" s="3" customFormat="1" ht="15">
      <c r="A13" s="30" t="s">
        <v>14</v>
      </c>
      <c r="B13" s="25">
        <f>36340.439</f>
        <v>36340.439</v>
      </c>
      <c r="C13" s="25">
        <f>7.5+10166.064</f>
        <v>10173.564</v>
      </c>
      <c r="D13" s="25">
        <v>1269.983</v>
      </c>
      <c r="E13" s="20">
        <f t="shared" si="0"/>
        <v>3.4946826041369503</v>
      </c>
      <c r="F13" s="20">
        <f t="shared" si="1"/>
        <v>12.483167157546754</v>
      </c>
    </row>
    <row r="14" spans="1:6" s="2" customFormat="1" ht="14.25">
      <c r="A14" s="17" t="s">
        <v>6</v>
      </c>
      <c r="B14" s="18">
        <f>B15+B22</f>
        <v>390165.85000000003</v>
      </c>
      <c r="C14" s="18">
        <f>C15+C22</f>
        <v>156495.17599999998</v>
      </c>
      <c r="D14" s="18">
        <f>D15+D22</f>
        <v>125022.766</v>
      </c>
      <c r="E14" s="19">
        <f t="shared" si="0"/>
        <v>32.04349278646503</v>
      </c>
      <c r="F14" s="19">
        <f t="shared" si="1"/>
        <v>79.88921396529183</v>
      </c>
    </row>
    <row r="15" spans="1:6" s="14" customFormat="1" ht="15">
      <c r="A15" s="30" t="s">
        <v>31</v>
      </c>
      <c r="B15" s="25">
        <f>349358.412+25271+830.938</f>
        <v>375460.35000000003</v>
      </c>
      <c r="C15" s="25">
        <f>143563.311+294.959+10505.9</f>
        <v>154364.16999999998</v>
      </c>
      <c r="D15" s="25">
        <f>114310.127+741.77+9451.25</f>
        <v>124503.147</v>
      </c>
      <c r="E15" s="20">
        <f t="shared" si="0"/>
        <v>33.160131822175096</v>
      </c>
      <c r="F15" s="20">
        <f>SUM(D15)/C15*100</f>
        <v>80.65547011330415</v>
      </c>
    </row>
    <row r="16" spans="1:6" s="3" customFormat="1" ht="15">
      <c r="A16" s="12" t="s">
        <v>1</v>
      </c>
      <c r="B16" s="11">
        <v>221602.052</v>
      </c>
      <c r="C16" s="11">
        <v>86808.748</v>
      </c>
      <c r="D16" s="11">
        <v>71940.588</v>
      </c>
      <c r="E16" s="20">
        <f t="shared" si="0"/>
        <v>32.46386364689439</v>
      </c>
      <c r="F16" s="20">
        <f t="shared" si="1"/>
        <v>82.87250957703019</v>
      </c>
    </row>
    <row r="17" spans="1:6" s="3" customFormat="1" ht="15">
      <c r="A17" s="12" t="s">
        <v>27</v>
      </c>
      <c r="B17" s="11">
        <v>48752.452</v>
      </c>
      <c r="C17" s="11">
        <v>19063.464</v>
      </c>
      <c r="D17" s="11">
        <v>15655.72</v>
      </c>
      <c r="E17" s="20">
        <f t="shared" si="0"/>
        <v>32.112682250320454</v>
      </c>
      <c r="F17" s="20">
        <f t="shared" si="1"/>
        <v>82.12421415121617</v>
      </c>
    </row>
    <row r="18" spans="1:6" s="3" customFormat="1" ht="15">
      <c r="A18" s="12" t="s">
        <v>4</v>
      </c>
      <c r="B18" s="11">
        <v>16661.29</v>
      </c>
      <c r="C18" s="11">
        <v>7165.919</v>
      </c>
      <c r="D18" s="11">
        <f>4733.264+364.801</f>
        <v>5098.0650000000005</v>
      </c>
      <c r="E18" s="20">
        <f t="shared" si="0"/>
        <v>30.598260998998278</v>
      </c>
      <c r="F18" s="20">
        <f t="shared" si="1"/>
        <v>71.14321275470739</v>
      </c>
    </row>
    <row r="19" spans="1:6" s="3" customFormat="1" ht="15">
      <c r="A19" s="12" t="s">
        <v>5</v>
      </c>
      <c r="B19" s="11">
        <v>6745.744</v>
      </c>
      <c r="C19" s="11">
        <v>3248.475</v>
      </c>
      <c r="D19" s="11">
        <f>2012.048+98.92</f>
        <v>2110.968</v>
      </c>
      <c r="E19" s="20">
        <f t="shared" si="0"/>
        <v>31.293331024717215</v>
      </c>
      <c r="F19" s="20">
        <f t="shared" si="1"/>
        <v>64.98335372751829</v>
      </c>
    </row>
    <row r="20" spans="1:6" s="3" customFormat="1" ht="15">
      <c r="A20" s="12" t="s">
        <v>29</v>
      </c>
      <c r="B20" s="11">
        <v>36131.055</v>
      </c>
      <c r="C20" s="11">
        <v>18569.144</v>
      </c>
      <c r="D20" s="11">
        <f>14895.624+72.254</f>
        <v>14967.878</v>
      </c>
      <c r="E20" s="20">
        <f t="shared" si="0"/>
        <v>41.42662869932804</v>
      </c>
      <c r="F20" s="20">
        <f t="shared" si="1"/>
        <v>80.60618195432164</v>
      </c>
    </row>
    <row r="21" spans="1:6" s="3" customFormat="1" ht="15">
      <c r="A21" s="51" t="s">
        <v>13</v>
      </c>
      <c r="B21" s="11">
        <f>SUM(B15)-B16-B17-B18-B19-B20</f>
        <v>45567.757000000034</v>
      </c>
      <c r="C21" s="11">
        <f>SUM(C15)-C16-C17-C18-C19-C20</f>
        <v>19508.419999999976</v>
      </c>
      <c r="D21" s="11">
        <f>SUM(D15)-D16-D17-D18-D19-D20</f>
        <v>14729.927999999989</v>
      </c>
      <c r="E21" s="20">
        <f t="shared" si="0"/>
        <v>32.325330386571316</v>
      </c>
      <c r="F21" s="20">
        <f t="shared" si="1"/>
        <v>75.50548942456645</v>
      </c>
    </row>
    <row r="22" spans="1:6" s="3" customFormat="1" ht="15">
      <c r="A22" s="52" t="s">
        <v>14</v>
      </c>
      <c r="B22" s="25">
        <v>14705.5</v>
      </c>
      <c r="C22" s="25">
        <v>2131.006</v>
      </c>
      <c r="D22" s="25">
        <v>519.619</v>
      </c>
      <c r="E22" s="20">
        <f t="shared" si="0"/>
        <v>3.533501071027847</v>
      </c>
      <c r="F22" s="20">
        <f t="shared" si="1"/>
        <v>24.383741763279883</v>
      </c>
    </row>
    <row r="23" spans="1:6" s="2" customFormat="1" ht="28.5">
      <c r="A23" s="17" t="s">
        <v>26</v>
      </c>
      <c r="B23" s="18">
        <f>B24+B34</f>
        <v>686839.8130000001</v>
      </c>
      <c r="C23" s="18">
        <f>C24+C34</f>
        <v>341325.723</v>
      </c>
      <c r="D23" s="18">
        <f>D24+D34</f>
        <v>307345.153</v>
      </c>
      <c r="E23" s="19">
        <f t="shared" si="0"/>
        <v>44.74771950938143</v>
      </c>
      <c r="F23" s="19">
        <f t="shared" si="1"/>
        <v>90.04453291672951</v>
      </c>
    </row>
    <row r="24" spans="1:6" s="14" customFormat="1" ht="15">
      <c r="A24" s="30" t="s">
        <v>31</v>
      </c>
      <c r="B24" s="25">
        <v>682897.077</v>
      </c>
      <c r="C24" s="25">
        <v>340315.87</v>
      </c>
      <c r="D24" s="25">
        <v>307345.153</v>
      </c>
      <c r="E24" s="20">
        <f t="shared" si="0"/>
        <v>45.00607241579978</v>
      </c>
      <c r="F24" s="20">
        <f>SUM(D24)/C24*100</f>
        <v>90.31173098098539</v>
      </c>
    </row>
    <row r="25" spans="1:6" s="3" customFormat="1" ht="15">
      <c r="A25" s="12" t="s">
        <v>1</v>
      </c>
      <c r="B25" s="11">
        <f>14660.587+636.762</f>
        <v>15297.349</v>
      </c>
      <c r="C25" s="11">
        <v>6074.37</v>
      </c>
      <c r="D25" s="11">
        <v>5075.366</v>
      </c>
      <c r="E25" s="20">
        <f t="shared" si="0"/>
        <v>33.17807549530314</v>
      </c>
      <c r="F25" s="20">
        <f t="shared" si="1"/>
        <v>83.55378417844155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1326.549</v>
      </c>
      <c r="D26" s="11">
        <v>1106.542</v>
      </c>
      <c r="E26" s="20">
        <f t="shared" si="0"/>
        <v>32.97098901465626</v>
      </c>
      <c r="F26" s="20">
        <f t="shared" si="1"/>
        <v>83.4150868154889</v>
      </c>
    </row>
    <row r="27" spans="1:6" s="3" customFormat="1" ht="15">
      <c r="A27" s="12" t="s">
        <v>4</v>
      </c>
      <c r="B27" s="11">
        <v>72.57</v>
      </c>
      <c r="C27" s="11">
        <v>37.7</v>
      </c>
      <c r="D27" s="11">
        <v>37.699</v>
      </c>
      <c r="E27" s="20">
        <f t="shared" si="0"/>
        <v>51.94846355243213</v>
      </c>
      <c r="F27" s="20">
        <f t="shared" si="1"/>
        <v>99.99734748010609</v>
      </c>
    </row>
    <row r="28" spans="1:6" s="3" customFormat="1" ht="15">
      <c r="A28" s="12" t="s">
        <v>5</v>
      </c>
      <c r="B28" s="11">
        <v>259.017</v>
      </c>
      <c r="C28" s="11">
        <v>99.515</v>
      </c>
      <c r="D28" s="11">
        <v>99.428</v>
      </c>
      <c r="E28" s="20">
        <f t="shared" si="0"/>
        <v>38.38666960083701</v>
      </c>
      <c r="F28" s="20">
        <f t="shared" si="1"/>
        <v>99.91257599356881</v>
      </c>
    </row>
    <row r="29" spans="1:6" s="3" customFormat="1" ht="15">
      <c r="A29" s="12" t="s">
        <v>29</v>
      </c>
      <c r="B29" s="11">
        <v>1309.543</v>
      </c>
      <c r="C29" s="11">
        <v>740.223</v>
      </c>
      <c r="D29" s="11">
        <v>555.543</v>
      </c>
      <c r="E29" s="20">
        <f t="shared" si="0"/>
        <v>42.422661951535765</v>
      </c>
      <c r="F29" s="20">
        <f t="shared" si="1"/>
        <v>75.05076172991113</v>
      </c>
    </row>
    <row r="30" spans="1:6" s="3" customFormat="1" ht="15">
      <c r="A30" s="12" t="s">
        <v>13</v>
      </c>
      <c r="B30" s="11">
        <f>SUM(B24)-B25-B26-B27-B28-B29</f>
        <v>662602.4900000001</v>
      </c>
      <c r="C30" s="11">
        <f>SUM(C24)-C25-C26-C27-C28-C29</f>
        <v>332037.513</v>
      </c>
      <c r="D30" s="11">
        <f>SUM(D24)-D25-D26-D27-D28-D29</f>
        <v>300470.57499999995</v>
      </c>
      <c r="E30" s="20">
        <f t="shared" si="0"/>
        <v>45.34703378491679</v>
      </c>
      <c r="F30" s="20">
        <f t="shared" si="1"/>
        <v>90.4929603541513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324092.036</v>
      </c>
      <c r="D31" s="11">
        <f>SUM(D32:D33)</f>
        <v>294505.57200000004</v>
      </c>
      <c r="E31" s="20">
        <f t="shared" si="0"/>
        <v>46.0452883193522</v>
      </c>
      <c r="F31" s="20">
        <f>SUM(D31)/C31*100</f>
        <v>90.87096851710359</v>
      </c>
    </row>
    <row r="32" spans="1:6" s="3" customFormat="1" ht="30">
      <c r="A32" s="13" t="s">
        <v>22</v>
      </c>
      <c r="B32" s="11">
        <v>424514.7</v>
      </c>
      <c r="C32" s="11">
        <v>178431.377</v>
      </c>
      <c r="D32" s="67">
        <v>178431.377</v>
      </c>
      <c r="E32" s="20">
        <f t="shared" si="0"/>
        <v>42.03184883821455</v>
      </c>
      <c r="F32" s="20">
        <f>SUM(D32)/C32*100</f>
        <v>100</v>
      </c>
    </row>
    <row r="33" spans="1:6" s="3" customFormat="1" ht="15">
      <c r="A33" s="13" t="s">
        <v>19</v>
      </c>
      <c r="B33" s="11">
        <v>215085.1</v>
      </c>
      <c r="C33" s="11">
        <v>145660.659</v>
      </c>
      <c r="D33" s="11">
        <v>116074.195</v>
      </c>
      <c r="E33" s="20">
        <f t="shared" si="0"/>
        <v>53.96663692650026</v>
      </c>
      <c r="F33" s="20">
        <f>SUM(D33)/C33*100</f>
        <v>79.68808860050537</v>
      </c>
    </row>
    <row r="34" spans="1:6" s="3" customFormat="1" ht="15">
      <c r="A34" s="30" t="s">
        <v>14</v>
      </c>
      <c r="B34" s="25">
        <v>3942.736</v>
      </c>
      <c r="C34" s="25">
        <v>1009.853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2" customFormat="1" ht="14.25">
      <c r="A35" s="17" t="s">
        <v>7</v>
      </c>
      <c r="B35" s="18">
        <f>B36+B41</f>
        <v>96848.568</v>
      </c>
      <c r="C35" s="18">
        <f>C36+C41</f>
        <v>39012.253</v>
      </c>
      <c r="D35" s="18">
        <f>D36+D41</f>
        <v>29049.796000000002</v>
      </c>
      <c r="E35" s="19">
        <f t="shared" si="0"/>
        <v>29.995070242029808</v>
      </c>
      <c r="F35" s="19">
        <f>SUM(D35)/C35*100</f>
        <v>74.46326158091921</v>
      </c>
    </row>
    <row r="36" spans="1:6" s="14" customFormat="1" ht="15">
      <c r="A36" s="30" t="s">
        <v>31</v>
      </c>
      <c r="B36" s="25">
        <v>87280</v>
      </c>
      <c r="C36" s="25">
        <v>36644.343</v>
      </c>
      <c r="D36" s="25">
        <f>28603.255+50.863</f>
        <v>28654.118000000002</v>
      </c>
      <c r="E36" s="20">
        <f t="shared" si="0"/>
        <v>32.83010769935839</v>
      </c>
      <c r="F36" s="20">
        <f t="shared" si="1"/>
        <v>78.19520191697802</v>
      </c>
    </row>
    <row r="37" spans="1:6" s="3" customFormat="1" ht="15">
      <c r="A37" s="12" t="s">
        <v>1</v>
      </c>
      <c r="B37" s="11">
        <v>40460.715</v>
      </c>
      <c r="C37" s="11">
        <v>15699.649</v>
      </c>
      <c r="D37" s="11">
        <v>13057.691</v>
      </c>
      <c r="E37" s="20">
        <f aca="true" t="shared" si="2" ref="E37:E68">SUM(D37)/B37*100</f>
        <v>32.27251668686527</v>
      </c>
      <c r="F37" s="20">
        <f>SUM(D37)/C37*100</f>
        <v>83.17186581687272</v>
      </c>
    </row>
    <row r="38" spans="1:6" s="3" customFormat="1" ht="15">
      <c r="A38" s="12" t="s">
        <v>27</v>
      </c>
      <c r="B38" s="11">
        <v>8901.357</v>
      </c>
      <c r="C38" s="11">
        <v>3484.836</v>
      </c>
      <c r="D38" s="11">
        <v>2876.614</v>
      </c>
      <c r="E38" s="20">
        <f t="shared" si="2"/>
        <v>32.316578247563825</v>
      </c>
      <c r="F38" s="20">
        <f t="shared" si="1"/>
        <v>82.54661051481332</v>
      </c>
    </row>
    <row r="39" spans="1:6" s="3" customFormat="1" ht="15">
      <c r="A39" s="12" t="s">
        <v>29</v>
      </c>
      <c r="B39" s="11">
        <v>6464.382</v>
      </c>
      <c r="C39" s="11">
        <v>3412.096</v>
      </c>
      <c r="D39" s="11">
        <f>2905.561+4.399</f>
        <v>2909.96</v>
      </c>
      <c r="E39" s="20">
        <f t="shared" si="2"/>
        <v>45.015285297186956</v>
      </c>
      <c r="F39" s="20">
        <f t="shared" si="1"/>
        <v>85.28364969801552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14047.762000000004</v>
      </c>
      <c r="D40" s="11">
        <f>SUM(D36)-D37-D38-D39</f>
        <v>9809.853000000003</v>
      </c>
      <c r="E40" s="20">
        <f t="shared" si="2"/>
        <v>31.18838492804596</v>
      </c>
      <c r="F40" s="20">
        <f t="shared" si="1"/>
        <v>69.83214123360005</v>
      </c>
    </row>
    <row r="41" spans="1:6" s="3" customFormat="1" ht="15">
      <c r="A41" s="30" t="s">
        <v>14</v>
      </c>
      <c r="B41" s="25">
        <v>9568.568</v>
      </c>
      <c r="C41" s="25">
        <v>2367.91</v>
      </c>
      <c r="D41" s="25">
        <f>388.544+7.134</f>
        <v>395.678</v>
      </c>
      <c r="E41" s="20">
        <f t="shared" si="2"/>
        <v>4.135185118609179</v>
      </c>
      <c r="F41" s="20">
        <f t="shared" si="1"/>
        <v>16.710010093289018</v>
      </c>
    </row>
    <row r="42" spans="1:6" s="2" customFormat="1" ht="14.25">
      <c r="A42" s="17" t="s">
        <v>8</v>
      </c>
      <c r="B42" s="18">
        <f>B43+B48</f>
        <v>54607.354999999996</v>
      </c>
      <c r="C42" s="18">
        <f>C43+C48</f>
        <v>23333.268</v>
      </c>
      <c r="D42" s="18">
        <f>D43+D48</f>
        <v>16564.691</v>
      </c>
      <c r="E42" s="19">
        <f t="shared" si="2"/>
        <v>30.334175680180813</v>
      </c>
      <c r="F42" s="19">
        <f t="shared" si="1"/>
        <v>70.99173163399144</v>
      </c>
    </row>
    <row r="43" spans="1:6" s="14" customFormat="1" ht="15">
      <c r="A43" s="30" t="s">
        <v>31</v>
      </c>
      <c r="B43" s="25">
        <v>51069.062</v>
      </c>
      <c r="C43" s="25">
        <v>21575.12</v>
      </c>
      <c r="D43" s="25">
        <f>16521.733+42.958</f>
        <v>16564.691</v>
      </c>
      <c r="E43" s="20">
        <f t="shared" si="2"/>
        <v>32.43586302799139</v>
      </c>
      <c r="F43" s="20">
        <f t="shared" si="1"/>
        <v>76.77681978130366</v>
      </c>
    </row>
    <row r="44" spans="1:6" s="3" customFormat="1" ht="15">
      <c r="A44" s="12" t="s">
        <v>1</v>
      </c>
      <c r="B44" s="11">
        <v>24685.189</v>
      </c>
      <c r="C44" s="11">
        <v>9462.867</v>
      </c>
      <c r="D44" s="11">
        <v>8052.678</v>
      </c>
      <c r="E44" s="20">
        <f t="shared" si="2"/>
        <v>32.621496234037345</v>
      </c>
      <c r="F44" s="20">
        <f>SUM(D44)/C44*100</f>
        <v>85.0976559218258</v>
      </c>
    </row>
    <row r="45" spans="1:6" s="3" customFormat="1" ht="15">
      <c r="A45" s="12" t="s">
        <v>27</v>
      </c>
      <c r="B45" s="11">
        <v>5430.741</v>
      </c>
      <c r="C45" s="11">
        <v>2082.175</v>
      </c>
      <c r="D45" s="11">
        <v>1769.824</v>
      </c>
      <c r="E45" s="20">
        <f t="shared" si="2"/>
        <v>32.5889966028577</v>
      </c>
      <c r="F45" s="20">
        <f t="shared" si="1"/>
        <v>84.99881133910453</v>
      </c>
    </row>
    <row r="46" spans="1:6" s="3" customFormat="1" ht="15">
      <c r="A46" s="12" t="s">
        <v>29</v>
      </c>
      <c r="B46" s="11">
        <v>4194.121</v>
      </c>
      <c r="C46" s="11">
        <v>1845.99</v>
      </c>
      <c r="D46" s="11">
        <v>1635.234</v>
      </c>
      <c r="E46" s="20">
        <f t="shared" si="2"/>
        <v>38.98871777900542</v>
      </c>
      <c r="F46" s="20">
        <f t="shared" si="1"/>
        <v>88.58303674451106</v>
      </c>
    </row>
    <row r="47" spans="1:6" s="3" customFormat="1" ht="15">
      <c r="A47" s="12" t="s">
        <v>13</v>
      </c>
      <c r="B47" s="11">
        <f>SUM(B43)-B44-B45-B46</f>
        <v>16759.011</v>
      </c>
      <c r="C47" s="11">
        <f>SUM(C43)-C44-C45-C46</f>
        <v>8184.087999999998</v>
      </c>
      <c r="D47" s="11">
        <f>SUM(D43)-D44-D45-D46</f>
        <v>5106.954999999998</v>
      </c>
      <c r="E47" s="20">
        <f t="shared" si="2"/>
        <v>30.472890076866697</v>
      </c>
      <c r="F47" s="20">
        <f t="shared" si="1"/>
        <v>62.40102745718276</v>
      </c>
    </row>
    <row r="48" spans="1:6" s="3" customFormat="1" ht="15">
      <c r="A48" s="30" t="s">
        <v>14</v>
      </c>
      <c r="B48" s="25">
        <v>3538.293</v>
      </c>
      <c r="C48" s="25">
        <v>1758.148</v>
      </c>
      <c r="D48" s="25"/>
      <c r="E48" s="20">
        <f t="shared" si="2"/>
        <v>0</v>
      </c>
      <c r="F48" s="20">
        <f t="shared" si="1"/>
        <v>0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33674.858</v>
      </c>
      <c r="D49" s="18">
        <f>D50+D55</f>
        <v>25562.557</v>
      </c>
      <c r="E49" s="19">
        <f t="shared" si="2"/>
        <v>28.224708702333203</v>
      </c>
      <c r="F49" s="19">
        <f t="shared" si="1"/>
        <v>75.90991771962334</v>
      </c>
    </row>
    <row r="50" spans="1:6" s="3" customFormat="1" ht="15">
      <c r="A50" s="30" t="s">
        <v>31</v>
      </c>
      <c r="B50" s="25">
        <v>82568.01</v>
      </c>
      <c r="C50" s="25">
        <v>31779.925</v>
      </c>
      <c r="D50" s="25">
        <v>25453.891</v>
      </c>
      <c r="E50" s="20">
        <f t="shared" si="2"/>
        <v>30.827787904782976</v>
      </c>
      <c r="F50" s="20">
        <f t="shared" si="1"/>
        <v>80.09424503047128</v>
      </c>
    </row>
    <row r="51" spans="1:6" s="3" customFormat="1" ht="15">
      <c r="A51" s="12" t="s">
        <v>1</v>
      </c>
      <c r="B51" s="11">
        <v>50916.2</v>
      </c>
      <c r="C51" s="11">
        <v>19355.525</v>
      </c>
      <c r="D51" s="11">
        <v>16129.025</v>
      </c>
      <c r="E51" s="20">
        <f t="shared" si="2"/>
        <v>31.67758984370397</v>
      </c>
      <c r="F51" s="20">
        <f>SUM(D51)/C51*100</f>
        <v>83.33034107832259</v>
      </c>
    </row>
    <row r="52" spans="1:6" s="3" customFormat="1" ht="15">
      <c r="A52" s="12" t="s">
        <v>27</v>
      </c>
      <c r="B52" s="11">
        <v>11270.743</v>
      </c>
      <c r="C52" s="11">
        <v>4286.037</v>
      </c>
      <c r="D52" s="11">
        <v>3519.404</v>
      </c>
      <c r="E52" s="20">
        <f t="shared" si="2"/>
        <v>31.226015889103316</v>
      </c>
      <c r="F52" s="20">
        <f t="shared" si="1"/>
        <v>82.11324353942814</v>
      </c>
    </row>
    <row r="53" spans="1:6" s="3" customFormat="1" ht="15">
      <c r="A53" s="12" t="s">
        <v>29</v>
      </c>
      <c r="B53" s="11">
        <v>4798.274</v>
      </c>
      <c r="C53" s="11">
        <v>2129.89</v>
      </c>
      <c r="D53" s="11">
        <v>2025.679</v>
      </c>
      <c r="E53" s="20">
        <f t="shared" si="2"/>
        <v>42.21682630045721</v>
      </c>
      <c r="F53" s="20">
        <f t="shared" si="1"/>
        <v>95.10721210954557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6008.472999999998</v>
      </c>
      <c r="D54" s="11">
        <f>SUM(D50)-D51-D52-D53</f>
        <v>3779.7829999999994</v>
      </c>
      <c r="E54" s="20">
        <f t="shared" si="2"/>
        <v>24.256133030837287</v>
      </c>
      <c r="F54" s="20">
        <f t="shared" si="1"/>
        <v>62.907547391824856</v>
      </c>
    </row>
    <row r="55" spans="1:6" s="3" customFormat="1" ht="15">
      <c r="A55" s="30" t="s">
        <v>14</v>
      </c>
      <c r="B55" s="25">
        <v>8000</v>
      </c>
      <c r="C55" s="25">
        <v>1894.933</v>
      </c>
      <c r="D55" s="25">
        <v>108.666</v>
      </c>
      <c r="E55" s="20">
        <f t="shared" si="2"/>
        <v>1.358325</v>
      </c>
      <c r="F55" s="20">
        <f t="shared" si="1"/>
        <v>5.734556314128256</v>
      </c>
    </row>
    <row r="56" spans="1:6" s="3" customFormat="1" ht="14.25" customHeight="1">
      <c r="A56" s="21" t="s">
        <v>9</v>
      </c>
      <c r="B56" s="22">
        <f>B57+B60</f>
        <v>305789.555</v>
      </c>
      <c r="C56" s="22">
        <f>C57+C60</f>
        <v>75627.70300000001</v>
      </c>
      <c r="D56" s="22">
        <f>D57+D60</f>
        <v>36165.195</v>
      </c>
      <c r="E56" s="19">
        <f t="shared" si="2"/>
        <v>11.826824824019905</v>
      </c>
      <c r="F56" s="19">
        <f t="shared" si="1"/>
        <v>47.820036263695584</v>
      </c>
    </row>
    <row r="57" spans="1:6" s="3" customFormat="1" ht="14.25" customHeight="1">
      <c r="A57" s="30" t="s">
        <v>31</v>
      </c>
      <c r="B57" s="25">
        <v>179219.877</v>
      </c>
      <c r="C57" s="25">
        <v>58143.417</v>
      </c>
      <c r="D57" s="25">
        <f>33913.752+35.492</f>
        <v>33949.244</v>
      </c>
      <c r="E57" s="20">
        <f t="shared" si="2"/>
        <v>18.94278947641505</v>
      </c>
      <c r="F57" s="20">
        <f t="shared" si="1"/>
        <v>58.38880091962947</v>
      </c>
    </row>
    <row r="58" spans="1:6" s="3" customFormat="1" ht="15">
      <c r="A58" s="12" t="s">
        <v>29</v>
      </c>
      <c r="B58" s="11">
        <v>20033.7</v>
      </c>
      <c r="C58" s="11">
        <v>8623.183</v>
      </c>
      <c r="D58" s="11">
        <v>8253.405</v>
      </c>
      <c r="E58" s="20">
        <f t="shared" si="2"/>
        <v>41.19760703215083</v>
      </c>
      <c r="F58" s="20">
        <f>SUM(D58)/C58*100</f>
        <v>95.71181546303725</v>
      </c>
    </row>
    <row r="59" spans="1:6" s="3" customFormat="1" ht="15">
      <c r="A59" s="12" t="s">
        <v>13</v>
      </c>
      <c r="B59" s="11">
        <f>SUM(B57)-B58</f>
        <v>159186.177</v>
      </c>
      <c r="C59" s="11">
        <f>SUM(C57)-C58</f>
        <v>49520.234</v>
      </c>
      <c r="D59" s="11">
        <f>SUM(D57)-D58</f>
        <v>25695.839</v>
      </c>
      <c r="E59" s="20">
        <f t="shared" si="2"/>
        <v>16.142003963070238</v>
      </c>
      <c r="F59" s="20">
        <f t="shared" si="1"/>
        <v>51.88957507753295</v>
      </c>
    </row>
    <row r="60" spans="1:6" s="3" customFormat="1" ht="15">
      <c r="A60" s="30" t="s">
        <v>14</v>
      </c>
      <c r="B60" s="25">
        <f>2465+124104.678</f>
        <v>126569.678</v>
      </c>
      <c r="C60" s="25">
        <f>15019.286+2465</f>
        <v>17484.286</v>
      </c>
      <c r="D60" s="25">
        <v>2215.951</v>
      </c>
      <c r="E60" s="20">
        <f t="shared" si="2"/>
        <v>1.7507755688530708</v>
      </c>
      <c r="F60" s="20">
        <f t="shared" si="1"/>
        <v>12.673957632585054</v>
      </c>
    </row>
    <row r="61" spans="1:6" s="3" customFormat="1" ht="17.25" customHeight="1">
      <c r="A61" s="21" t="s">
        <v>21</v>
      </c>
      <c r="B61" s="22">
        <f>SUM(B62)</f>
        <v>98566.859</v>
      </c>
      <c r="C61" s="22">
        <f>SUM(C62)</f>
        <v>14666.272</v>
      </c>
      <c r="D61" s="22">
        <f>SUM(D62)</f>
        <v>21.083</v>
      </c>
      <c r="E61" s="20">
        <f t="shared" si="2"/>
        <v>0.021389542300419655</v>
      </c>
      <c r="F61" s="20">
        <f t="shared" si="1"/>
        <v>0.14375159549747882</v>
      </c>
    </row>
    <row r="62" spans="1:6" s="3" customFormat="1" ht="15">
      <c r="A62" s="30" t="s">
        <v>14</v>
      </c>
      <c r="B62" s="25">
        <v>98566.859</v>
      </c>
      <c r="C62" s="25">
        <v>14666.272</v>
      </c>
      <c r="D62" s="25">
        <v>21.083</v>
      </c>
      <c r="E62" s="20">
        <f t="shared" si="2"/>
        <v>0.021389542300419655</v>
      </c>
      <c r="F62" s="20">
        <f t="shared" si="1"/>
        <v>0.14375159549747882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48703.555</v>
      </c>
      <c r="D63" s="22">
        <f>SUM(D64:D65)</f>
        <v>30417.669</v>
      </c>
      <c r="E63" s="19">
        <f t="shared" si="2"/>
        <v>15.765291755659888</v>
      </c>
      <c r="F63" s="19">
        <f t="shared" si="1"/>
        <v>62.45472019444988</v>
      </c>
    </row>
    <row r="64" spans="1:6" s="3" customFormat="1" ht="15">
      <c r="A64" s="30" t="s">
        <v>13</v>
      </c>
      <c r="B64" s="25">
        <v>82070.117</v>
      </c>
      <c r="C64" s="25">
        <v>35933.656</v>
      </c>
      <c r="D64" s="25">
        <v>28406.062</v>
      </c>
      <c r="E64" s="20">
        <f t="shared" si="2"/>
        <v>34.61194285856812</v>
      </c>
      <c r="F64" s="20">
        <f t="shared" si="1"/>
        <v>79.05141074428941</v>
      </c>
    </row>
    <row r="65" spans="1:6" s="3" customFormat="1" ht="15">
      <c r="A65" s="30" t="s">
        <v>14</v>
      </c>
      <c r="B65" s="25">
        <v>110870.613</v>
      </c>
      <c r="C65" s="25">
        <v>12769.899</v>
      </c>
      <c r="D65" s="25">
        <v>2011.607</v>
      </c>
      <c r="E65" s="20">
        <f t="shared" si="2"/>
        <v>1.8143734805543106</v>
      </c>
      <c r="F65" s="20">
        <f t="shared" si="1"/>
        <v>15.752724434233976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" customFormat="1" ht="15">
      <c r="A67" s="30" t="s">
        <v>14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3407.642</v>
      </c>
      <c r="D68" s="18">
        <f>SUM(D69)+D72</f>
        <v>1810.167</v>
      </c>
      <c r="E68" s="19">
        <f t="shared" si="2"/>
        <v>19.002382951921057</v>
      </c>
      <c r="F68" s="19">
        <f t="shared" si="1"/>
        <v>53.120809052124606</v>
      </c>
    </row>
    <row r="69" spans="1:6" s="3" customFormat="1" ht="15">
      <c r="A69" s="30" t="s">
        <v>31</v>
      </c>
      <c r="B69" s="25">
        <v>8800.034</v>
      </c>
      <c r="C69" s="25">
        <v>3407.642</v>
      </c>
      <c r="D69" s="25">
        <v>1810.167</v>
      </c>
      <c r="E69" s="20">
        <f aca="true" t="shared" si="3" ref="E69:E90">SUM(D69)/B69*100</f>
        <v>20.570000070454274</v>
      </c>
      <c r="F69" s="20">
        <f t="shared" si="1"/>
        <v>53.120809052124606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3396.502</v>
      </c>
      <c r="D71" s="11">
        <f>SUM(D69)-D70</f>
        <v>1808.77</v>
      </c>
      <c r="E71" s="19">
        <f t="shared" si="3"/>
        <v>20.589117137036233</v>
      </c>
      <c r="F71" s="19">
        <f t="shared" si="1"/>
        <v>53.253906519118786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420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15753</v>
      </c>
      <c r="D74" s="18">
        <v>14702.8</v>
      </c>
      <c r="E74" s="20">
        <f t="shared" si="3"/>
        <v>38.889506065078585</v>
      </c>
      <c r="F74" s="20">
        <f aca="true" t="shared" si="4" ref="F74:F90">SUM(D74)/C74*100</f>
        <v>93.33333333333333</v>
      </c>
    </row>
    <row r="75" spans="1:6" s="2" customFormat="1" ht="15">
      <c r="A75" s="17" t="s">
        <v>17</v>
      </c>
      <c r="B75" s="18">
        <f>SUM(B76)+B80</f>
        <v>16719.489999999998</v>
      </c>
      <c r="C75" s="18">
        <f>SUM(C76)+C80</f>
        <v>11144.778</v>
      </c>
      <c r="D75" s="18">
        <f>SUM(D76)+D80</f>
        <v>643.859</v>
      </c>
      <c r="E75" s="20">
        <f t="shared" si="3"/>
        <v>3.850948802864203</v>
      </c>
      <c r="F75" s="20">
        <f t="shared" si="4"/>
        <v>5.777225890008756</v>
      </c>
    </row>
    <row r="76" spans="1:6" s="2" customFormat="1" ht="15">
      <c r="A76" s="30" t="s">
        <v>31</v>
      </c>
      <c r="B76" s="25">
        <f>816.856+160.8+919+8285.8+10+890+1000+21+196.034</f>
        <v>12299.489999999998</v>
      </c>
      <c r="C76" s="25">
        <f>134+85+195.337+7948.422+32.019</f>
        <v>8394.778</v>
      </c>
      <c r="D76" s="25">
        <f>218.769+36+53.875+653.87-572.473+15.001+15.946+29.534+90.001+103.336</f>
        <v>643.859</v>
      </c>
      <c r="E76" s="19">
        <f t="shared" si="3"/>
        <v>5.2348430707289495</v>
      </c>
      <c r="F76" s="20">
        <f t="shared" si="4"/>
        <v>7.669756126963691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12299.489999999998</v>
      </c>
      <c r="C79" s="11">
        <f>SUM(C76)-C77-C78</f>
        <v>8394.778</v>
      </c>
      <c r="D79" s="11">
        <f>SUM(D76)-D77-D78</f>
        <v>643.859</v>
      </c>
      <c r="E79" s="20">
        <f t="shared" si="3"/>
        <v>5.2348430707289495</v>
      </c>
      <c r="F79" s="20">
        <f>SUM(D79)/C79*100</f>
        <v>7.669756126963691</v>
      </c>
    </row>
    <row r="80" spans="1:6" s="3" customFormat="1" ht="15">
      <c r="A80" s="30" t="s">
        <v>14</v>
      </c>
      <c r="B80" s="25">
        <f>1120+3300</f>
        <v>4420</v>
      </c>
      <c r="C80" s="25">
        <v>2750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12000+22.5</f>
        <v>12022.5</v>
      </c>
      <c r="D81" s="18">
        <v>8000</v>
      </c>
      <c r="E81" s="20">
        <f t="shared" si="3"/>
        <v>53.085600530856006</v>
      </c>
      <c r="F81" s="20">
        <f t="shared" si="4"/>
        <v>66.54190060303597</v>
      </c>
    </row>
    <row r="82" spans="1:12" s="9" customFormat="1" ht="15.75">
      <c r="A82" s="27" t="s">
        <v>25</v>
      </c>
      <c r="B82" s="28">
        <f>B5+B14+B23+B35+B42+B49+B56+B61+B63+B66+B68+B73+B74+B75+B81</f>
        <v>2727953.1630000006</v>
      </c>
      <c r="C82" s="28">
        <f>C5+C14+C23+C35+C42+C49+C56+C61+C63+C66+C68+C73+C74+C75+C81</f>
        <v>1085870.3820000002</v>
      </c>
      <c r="D82" s="28">
        <f>D5+D14+D23+D35+D42+D49+D56+D61+D63+D66+D68+D73+D74+D75+D81</f>
        <v>831396.706</v>
      </c>
      <c r="E82" s="20">
        <f t="shared" si="3"/>
        <v>30.47694209990364</v>
      </c>
      <c r="F82" s="20">
        <f t="shared" si="4"/>
        <v>76.56500442241547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2286234.5110000004</v>
      </c>
      <c r="C83" s="28">
        <f>C6+C15+C24+C36+C43+C50+C57+C64+C69+C76+C74</f>
        <v>1006122.011</v>
      </c>
      <c r="D83" s="28">
        <f>D6+D15+D24+D36+D43+D50+D57+D64+D69+D76+D74</f>
        <v>816554.1190000001</v>
      </c>
      <c r="E83" s="20">
        <f t="shared" si="3"/>
        <v>35.716113770097834</v>
      </c>
      <c r="F83" s="20">
        <f t="shared" si="4"/>
        <v>81.15855831326208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309545.575</v>
      </c>
      <c r="D84" s="22">
        <f t="shared" si="5"/>
        <v>248233.63499999998</v>
      </c>
      <c r="E84" s="19">
        <f t="shared" si="3"/>
        <v>32.89270880413919</v>
      </c>
      <c r="F84" s="19">
        <f t="shared" si="4"/>
        <v>80.1929198955598</v>
      </c>
    </row>
    <row r="85" spans="1:6" ht="15">
      <c r="A85" s="29" t="s">
        <v>28</v>
      </c>
      <c r="B85" s="22">
        <f t="shared" si="5"/>
        <v>166121.425</v>
      </c>
      <c r="C85" s="22">
        <f t="shared" si="5"/>
        <v>68450.971</v>
      </c>
      <c r="D85" s="22">
        <f t="shared" si="5"/>
        <v>54773.207</v>
      </c>
      <c r="E85" s="19">
        <f t="shared" si="3"/>
        <v>32.97178976161564</v>
      </c>
      <c r="F85" s="19">
        <f t="shared" si="4"/>
        <v>80.01815927490641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81481.35500000001</v>
      </c>
      <c r="D86" s="22">
        <f>D70+D11+D20+D29+D39+D46+D53+D58</f>
        <v>71548.002</v>
      </c>
      <c r="E86" s="19">
        <f t="shared" si="3"/>
        <v>43.184218057914705</v>
      </c>
      <c r="F86" s="19">
        <f>SUM(D86)/C86*100</f>
        <v>87.8090478490447</v>
      </c>
    </row>
    <row r="87" spans="1:6" ht="15">
      <c r="A87" s="29" t="s">
        <v>13</v>
      </c>
      <c r="B87" s="22">
        <f>B83-B84-B85-B86</f>
        <v>1199755.4060000004</v>
      </c>
      <c r="C87" s="22">
        <f>C83-C84-C85-C86</f>
        <v>546644.11</v>
      </c>
      <c r="D87" s="22">
        <f>D83-D84-D85-D86</f>
        <v>441999.2750000001</v>
      </c>
      <c r="E87" s="19">
        <f t="shared" si="3"/>
        <v>36.84078211188322</v>
      </c>
      <c r="F87" s="19">
        <f t="shared" si="4"/>
        <v>80.85686224626112</v>
      </c>
    </row>
    <row r="88" spans="1:6" ht="20.25" customHeight="1">
      <c r="A88" s="17" t="s">
        <v>14</v>
      </c>
      <c r="B88" s="18">
        <f>B13+B22+B41+B34+B55+B60+B62+B65+B67+B72+B80+B48</f>
        <v>424148.652</v>
      </c>
      <c r="C88" s="18">
        <f>C13+C22+C41+C34+C55+C60+C62+C65+C67+C72+C80+C48</f>
        <v>67305.871</v>
      </c>
      <c r="D88" s="18">
        <f>D13+D22+D41+D34+D55+D60+D62+D65+D67+D72+D80+D48</f>
        <v>6842.5869999999995</v>
      </c>
      <c r="E88" s="19">
        <f t="shared" si="3"/>
        <v>1.6132520916275361</v>
      </c>
      <c r="F88" s="19">
        <f t="shared" si="4"/>
        <v>10.16640435423531</v>
      </c>
    </row>
    <row r="89" spans="1:6" ht="15">
      <c r="A89" s="17" t="s">
        <v>24</v>
      </c>
      <c r="B89" s="18">
        <f>SUM(B81)</f>
        <v>15070</v>
      </c>
      <c r="C89" s="18">
        <f>SUM(C81)</f>
        <v>12022.5</v>
      </c>
      <c r="D89" s="18">
        <f>SUM(D81)</f>
        <v>8000</v>
      </c>
      <c r="E89" s="19">
        <f t="shared" si="3"/>
        <v>53.085600530856006</v>
      </c>
      <c r="F89" s="19">
        <f t="shared" si="4"/>
        <v>66.54190060303597</v>
      </c>
    </row>
    <row r="90" spans="1:6" ht="15">
      <c r="A90" s="17" t="s">
        <v>30</v>
      </c>
      <c r="B90" s="18">
        <f>SUM(B73)</f>
        <v>2500</v>
      </c>
      <c r="C90" s="18">
        <f>SUM(C73)</f>
        <v>420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74</v>
      </c>
      <c r="D3" s="71" t="s">
        <v>72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723104.333</v>
      </c>
      <c r="C5" s="18">
        <f>C6+C13</f>
        <v>309983.65400000004</v>
      </c>
      <c r="D5" s="18">
        <f>D6+D13</f>
        <v>235790.97</v>
      </c>
      <c r="E5" s="19">
        <f aca="true" t="shared" si="0" ref="E5:E36">SUM(D5)/B5*100</f>
        <v>32.608153379714295</v>
      </c>
      <c r="F5" s="19">
        <f>SUM(D5)/C5*100</f>
        <v>76.06561409202564</v>
      </c>
    </row>
    <row r="6" spans="1:6" s="37" customFormat="1" ht="15">
      <c r="A6" s="36" t="s">
        <v>34</v>
      </c>
      <c r="B6" s="25">
        <v>686763.894</v>
      </c>
      <c r="C6" s="25">
        <v>299810.09</v>
      </c>
      <c r="D6" s="25">
        <f>234325.398+195.589</f>
        <v>234520.987</v>
      </c>
      <c r="E6" s="20">
        <f t="shared" si="0"/>
        <v>34.14870657134459</v>
      </c>
      <c r="F6" s="20">
        <f>SUM(D6)/C6*100</f>
        <v>78.22318021384802</v>
      </c>
    </row>
    <row r="7" spans="1:6" s="37" customFormat="1" ht="15">
      <c r="A7" s="38" t="s">
        <v>35</v>
      </c>
      <c r="B7" s="11">
        <v>401715.273</v>
      </c>
      <c r="C7" s="11">
        <v>172144.416</v>
      </c>
      <c r="D7" s="11">
        <v>133978.287</v>
      </c>
      <c r="E7" s="20">
        <f t="shared" si="0"/>
        <v>33.35155419893632</v>
      </c>
      <c r="F7" s="20">
        <f aca="true" t="shared" si="1" ref="F7:F73">SUM(D7)/C7*100</f>
        <v>77.82900550198504</v>
      </c>
    </row>
    <row r="8" spans="1:6" s="37" customFormat="1" ht="15">
      <c r="A8" s="38" t="s">
        <v>36</v>
      </c>
      <c r="B8" s="11">
        <v>88410.024</v>
      </c>
      <c r="C8" s="11">
        <v>38207.91</v>
      </c>
      <c r="D8" s="11">
        <v>29845.103</v>
      </c>
      <c r="E8" s="20">
        <f t="shared" si="0"/>
        <v>33.75760083494605</v>
      </c>
      <c r="F8" s="20">
        <f t="shared" si="1"/>
        <v>78.11236730823538</v>
      </c>
    </row>
    <row r="9" spans="1:6" s="37" customFormat="1" ht="15">
      <c r="A9" s="38" t="s">
        <v>37</v>
      </c>
      <c r="B9" s="11">
        <v>153.271</v>
      </c>
      <c r="C9" s="11">
        <v>17.452</v>
      </c>
      <c r="D9" s="11">
        <f>10.122+0.5</f>
        <v>10.622</v>
      </c>
      <c r="E9" s="20">
        <f t="shared" si="0"/>
        <v>6.930208584794253</v>
      </c>
      <c r="F9" s="20"/>
    </row>
    <row r="10" spans="1:6" s="37" customFormat="1" ht="15">
      <c r="A10" s="38" t="s">
        <v>38</v>
      </c>
      <c r="B10" s="11">
        <v>47933.507</v>
      </c>
      <c r="C10" s="11">
        <v>17673.873</v>
      </c>
      <c r="D10" s="11">
        <f>15526.026+11.664</f>
        <v>15537.69</v>
      </c>
      <c r="E10" s="20">
        <f t="shared" si="0"/>
        <v>32.415091180372016</v>
      </c>
      <c r="F10" s="20">
        <f t="shared" si="1"/>
        <v>87.91332833499483</v>
      </c>
    </row>
    <row r="11" spans="1:6" s="37" customFormat="1" ht="30">
      <c r="A11" s="38" t="s">
        <v>39</v>
      </c>
      <c r="B11" s="11">
        <v>92734.871</v>
      </c>
      <c r="C11" s="11">
        <v>46149.689</v>
      </c>
      <c r="D11" s="11">
        <f>41167.638+31.268</f>
        <v>41198.905999999995</v>
      </c>
      <c r="E11" s="20">
        <f t="shared" si="0"/>
        <v>44.42655233757752</v>
      </c>
      <c r="F11" s="20">
        <f t="shared" si="1"/>
        <v>89.27233724153591</v>
      </c>
    </row>
    <row r="12" spans="1:6" s="37" customFormat="1" ht="15">
      <c r="A12" s="38" t="s">
        <v>40</v>
      </c>
      <c r="B12" s="11">
        <f>SUM(B6)-B7-B8-B9-B10-B11</f>
        <v>55816.94799999996</v>
      </c>
      <c r="C12" s="11">
        <f>SUM(C6)-C7-C8-C9-C10-C11</f>
        <v>25616.750000000015</v>
      </c>
      <c r="D12" s="11">
        <f>SUM(D6)-D7-D8-D9-D10-D11</f>
        <v>13950.378999999979</v>
      </c>
      <c r="E12" s="20">
        <f t="shared" si="0"/>
        <v>24.993088120833818</v>
      </c>
      <c r="F12" s="20">
        <f t="shared" si="1"/>
        <v>54.45803624581561</v>
      </c>
    </row>
    <row r="13" spans="1:6" s="37" customFormat="1" ht="15">
      <c r="A13" s="36" t="s">
        <v>41</v>
      </c>
      <c r="B13" s="25">
        <f>36340.439</f>
        <v>36340.439</v>
      </c>
      <c r="C13" s="25">
        <f>7.5+10166.064</f>
        <v>10173.564</v>
      </c>
      <c r="D13" s="25">
        <v>1269.983</v>
      </c>
      <c r="E13" s="20">
        <f t="shared" si="0"/>
        <v>3.4946826041369503</v>
      </c>
      <c r="F13" s="20">
        <f t="shared" si="1"/>
        <v>12.483167157546754</v>
      </c>
    </row>
    <row r="14" spans="1:6" s="35" customFormat="1" ht="14.25">
      <c r="A14" s="34" t="s">
        <v>42</v>
      </c>
      <c r="B14" s="18">
        <f>B15+B22</f>
        <v>390165.85000000003</v>
      </c>
      <c r="C14" s="18">
        <f>C15+C22</f>
        <v>156495.17599999998</v>
      </c>
      <c r="D14" s="18">
        <f>D15+D22</f>
        <v>125022.766</v>
      </c>
      <c r="E14" s="19">
        <f t="shared" si="0"/>
        <v>32.04349278646503</v>
      </c>
      <c r="F14" s="19">
        <f t="shared" si="1"/>
        <v>79.88921396529183</v>
      </c>
    </row>
    <row r="15" spans="1:6" s="37" customFormat="1" ht="15">
      <c r="A15" s="36" t="s">
        <v>43</v>
      </c>
      <c r="B15" s="25">
        <f>349358.412+25271+830.938</f>
        <v>375460.35000000003</v>
      </c>
      <c r="C15" s="25">
        <f>143563.311+294.959+10505.9</f>
        <v>154364.16999999998</v>
      </c>
      <c r="D15" s="25">
        <f>114310.127+741.77+9451.25</f>
        <v>124503.147</v>
      </c>
      <c r="E15" s="20">
        <f t="shared" si="0"/>
        <v>33.160131822175096</v>
      </c>
      <c r="F15" s="20">
        <f>SUM(D15)/C15*100</f>
        <v>80.65547011330415</v>
      </c>
    </row>
    <row r="16" spans="1:6" s="37" customFormat="1" ht="15">
      <c r="A16" s="38" t="s">
        <v>35</v>
      </c>
      <c r="B16" s="11">
        <v>221602.052</v>
      </c>
      <c r="C16" s="11">
        <v>86808.748</v>
      </c>
      <c r="D16" s="11">
        <v>71940.588</v>
      </c>
      <c r="E16" s="20">
        <f t="shared" si="0"/>
        <v>32.46386364689439</v>
      </c>
      <c r="F16" s="20">
        <f t="shared" si="1"/>
        <v>82.87250957703019</v>
      </c>
    </row>
    <row r="17" spans="1:6" s="37" customFormat="1" ht="15">
      <c r="A17" s="38" t="s">
        <v>36</v>
      </c>
      <c r="B17" s="11">
        <v>48752.452</v>
      </c>
      <c r="C17" s="11">
        <v>19063.464</v>
      </c>
      <c r="D17" s="11">
        <v>15655.72</v>
      </c>
      <c r="E17" s="20">
        <f t="shared" si="0"/>
        <v>32.112682250320454</v>
      </c>
      <c r="F17" s="20">
        <f t="shared" si="1"/>
        <v>82.12421415121617</v>
      </c>
    </row>
    <row r="18" spans="1:6" s="37" customFormat="1" ht="15">
      <c r="A18" s="38" t="s">
        <v>37</v>
      </c>
      <c r="B18" s="11">
        <v>16661.29</v>
      </c>
      <c r="C18" s="11">
        <v>7165.919</v>
      </c>
      <c r="D18" s="11">
        <f>4733.264+364.801</f>
        <v>5098.0650000000005</v>
      </c>
      <c r="E18" s="20">
        <f t="shared" si="0"/>
        <v>30.598260998998278</v>
      </c>
      <c r="F18" s="20">
        <f t="shared" si="1"/>
        <v>71.14321275470739</v>
      </c>
    </row>
    <row r="19" spans="1:6" s="37" customFormat="1" ht="15">
      <c r="A19" s="38" t="s">
        <v>38</v>
      </c>
      <c r="B19" s="11">
        <v>6745.744</v>
      </c>
      <c r="C19" s="11">
        <v>3248.475</v>
      </c>
      <c r="D19" s="11">
        <f>2012.048+98.92</f>
        <v>2110.968</v>
      </c>
      <c r="E19" s="20">
        <f t="shared" si="0"/>
        <v>31.293331024717215</v>
      </c>
      <c r="F19" s="20">
        <f t="shared" si="1"/>
        <v>64.98335372751829</v>
      </c>
    </row>
    <row r="20" spans="1:6" s="37" customFormat="1" ht="30">
      <c r="A20" s="38" t="s">
        <v>39</v>
      </c>
      <c r="B20" s="11">
        <v>36131.055</v>
      </c>
      <c r="C20" s="11">
        <v>18569.144</v>
      </c>
      <c r="D20" s="11">
        <f>14895.624+72.254</f>
        <v>14967.878</v>
      </c>
      <c r="E20" s="20">
        <f t="shared" si="0"/>
        <v>41.42662869932804</v>
      </c>
      <c r="F20" s="20">
        <f t="shared" si="1"/>
        <v>80.60618195432164</v>
      </c>
    </row>
    <row r="21" spans="1:6" s="37" customFormat="1" ht="15">
      <c r="A21" s="38" t="s">
        <v>40</v>
      </c>
      <c r="B21" s="11">
        <f>SUM(B15)-B16-B17-B18-B19-B20</f>
        <v>45567.757000000034</v>
      </c>
      <c r="C21" s="11">
        <f>SUM(C15)-C16-C17-C18-C19-C20</f>
        <v>19508.419999999976</v>
      </c>
      <c r="D21" s="11">
        <f>SUM(D15)-D16-D17-D18-D19-D20</f>
        <v>14729.927999999989</v>
      </c>
      <c r="E21" s="20">
        <f t="shared" si="0"/>
        <v>32.325330386571316</v>
      </c>
      <c r="F21" s="20">
        <f t="shared" si="1"/>
        <v>75.50548942456645</v>
      </c>
    </row>
    <row r="22" spans="1:6" s="37" customFormat="1" ht="15">
      <c r="A22" s="36" t="s">
        <v>41</v>
      </c>
      <c r="B22" s="25">
        <v>14705.5</v>
      </c>
      <c r="C22" s="25">
        <v>2131.006</v>
      </c>
      <c r="D22" s="25">
        <v>519.619</v>
      </c>
      <c r="E22" s="20">
        <f t="shared" si="0"/>
        <v>3.533501071027847</v>
      </c>
      <c r="F22" s="20">
        <f t="shared" si="1"/>
        <v>24.383741763279883</v>
      </c>
    </row>
    <row r="23" spans="1:6" s="35" customFormat="1" ht="28.5">
      <c r="A23" s="34" t="s">
        <v>59</v>
      </c>
      <c r="B23" s="18">
        <f>B24+B34</f>
        <v>686839.8130000001</v>
      </c>
      <c r="C23" s="18">
        <f>C24+C34</f>
        <v>341325.723</v>
      </c>
      <c r="D23" s="18">
        <f>D24+D34</f>
        <v>307345.153</v>
      </c>
      <c r="E23" s="19">
        <f t="shared" si="0"/>
        <v>44.74771950938143</v>
      </c>
      <c r="F23" s="19">
        <f t="shared" si="1"/>
        <v>90.04453291672951</v>
      </c>
    </row>
    <row r="24" spans="1:6" s="37" customFormat="1" ht="15">
      <c r="A24" s="36" t="s">
        <v>43</v>
      </c>
      <c r="B24" s="25">
        <v>682897.077</v>
      </c>
      <c r="C24" s="25">
        <v>340315.87</v>
      </c>
      <c r="D24" s="25">
        <v>307345.153</v>
      </c>
      <c r="E24" s="20">
        <f t="shared" si="0"/>
        <v>45.00607241579978</v>
      </c>
      <c r="F24" s="20">
        <f>SUM(D24)/C24*100</f>
        <v>90.31173098098539</v>
      </c>
    </row>
    <row r="25" spans="1:6" s="37" customFormat="1" ht="15">
      <c r="A25" s="38" t="s">
        <v>35</v>
      </c>
      <c r="B25" s="11">
        <f>14660.587+636.762</f>
        <v>15297.349</v>
      </c>
      <c r="C25" s="11">
        <v>6074.37</v>
      </c>
      <c r="D25" s="11">
        <v>5075.366</v>
      </c>
      <c r="E25" s="20">
        <f t="shared" si="0"/>
        <v>33.17807549530314</v>
      </c>
      <c r="F25" s="20">
        <f t="shared" si="1"/>
        <v>83.55378417844155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1326.549</v>
      </c>
      <c r="D26" s="11">
        <v>1106.542</v>
      </c>
      <c r="E26" s="20">
        <f t="shared" si="0"/>
        <v>32.97098901465626</v>
      </c>
      <c r="F26" s="20">
        <f t="shared" si="1"/>
        <v>83.4150868154889</v>
      </c>
    </row>
    <row r="27" spans="1:6" s="37" customFormat="1" ht="15">
      <c r="A27" s="38" t="s">
        <v>37</v>
      </c>
      <c r="B27" s="11">
        <v>72.57</v>
      </c>
      <c r="C27" s="11">
        <v>37.7</v>
      </c>
      <c r="D27" s="11">
        <v>37.699</v>
      </c>
      <c r="E27" s="20">
        <f t="shared" si="0"/>
        <v>51.94846355243213</v>
      </c>
      <c r="F27" s="20">
        <f t="shared" si="1"/>
        <v>99.99734748010609</v>
      </c>
    </row>
    <row r="28" spans="1:6" s="37" customFormat="1" ht="15">
      <c r="A28" s="38" t="s">
        <v>38</v>
      </c>
      <c r="B28" s="11">
        <v>259.017</v>
      </c>
      <c r="C28" s="11">
        <v>99.515</v>
      </c>
      <c r="D28" s="11">
        <v>99.428</v>
      </c>
      <c r="E28" s="20">
        <f t="shared" si="0"/>
        <v>38.38666960083701</v>
      </c>
      <c r="F28" s="20">
        <f t="shared" si="1"/>
        <v>99.91257599356881</v>
      </c>
    </row>
    <row r="29" spans="1:6" s="37" customFormat="1" ht="30">
      <c r="A29" s="38" t="s">
        <v>39</v>
      </c>
      <c r="B29" s="11">
        <v>1309.543</v>
      </c>
      <c r="C29" s="11">
        <v>740.223</v>
      </c>
      <c r="D29" s="11">
        <v>555.543</v>
      </c>
      <c r="E29" s="20">
        <f t="shared" si="0"/>
        <v>42.422661951535765</v>
      </c>
      <c r="F29" s="20">
        <f t="shared" si="1"/>
        <v>75.05076172991113</v>
      </c>
    </row>
    <row r="30" spans="1:6" s="37" customFormat="1" ht="15">
      <c r="A30" s="38" t="s">
        <v>40</v>
      </c>
      <c r="B30" s="11">
        <f>SUM(B24)-B25-B26-B27-B28-B29</f>
        <v>662602.4900000001</v>
      </c>
      <c r="C30" s="11">
        <f>SUM(C24)-C25-C26-C27-C28-C29</f>
        <v>332037.513</v>
      </c>
      <c r="D30" s="11">
        <f>SUM(D24)-D25-D26-D27-D28-D29</f>
        <v>300470.57499999995</v>
      </c>
      <c r="E30" s="20">
        <f t="shared" si="0"/>
        <v>45.34703378491679</v>
      </c>
      <c r="F30" s="20">
        <f t="shared" si="1"/>
        <v>90.4929603541513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324092.036</v>
      </c>
      <c r="D31" s="11">
        <f>SUM(D32:D33)</f>
        <v>294505.57200000004</v>
      </c>
      <c r="E31" s="20">
        <f t="shared" si="0"/>
        <v>46.0452883193522</v>
      </c>
      <c r="F31" s="20">
        <f>SUM(D31)/C31*100</f>
        <v>90.87096851710359</v>
      </c>
    </row>
    <row r="32" spans="1:6" s="37" customFormat="1" ht="30">
      <c r="A32" s="39" t="s">
        <v>63</v>
      </c>
      <c r="B32" s="11">
        <v>424514.7</v>
      </c>
      <c r="C32" s="11">
        <v>178431.377</v>
      </c>
      <c r="D32" s="67">
        <v>178431.377</v>
      </c>
      <c r="E32" s="20">
        <f t="shared" si="0"/>
        <v>42.03184883821455</v>
      </c>
      <c r="F32" s="20">
        <f>SUM(D32)/C32*100</f>
        <v>100</v>
      </c>
    </row>
    <row r="33" spans="1:6" s="37" customFormat="1" ht="15">
      <c r="A33" s="39" t="s">
        <v>60</v>
      </c>
      <c r="B33" s="11">
        <v>215085.1</v>
      </c>
      <c r="C33" s="11">
        <v>145660.659</v>
      </c>
      <c r="D33" s="11">
        <v>116074.195</v>
      </c>
      <c r="E33" s="20">
        <f t="shared" si="0"/>
        <v>53.96663692650026</v>
      </c>
      <c r="F33" s="20">
        <f>SUM(D33)/C33*100</f>
        <v>79.68808860050537</v>
      </c>
    </row>
    <row r="34" spans="1:6" s="37" customFormat="1" ht="15">
      <c r="A34" s="36" t="s">
        <v>41</v>
      </c>
      <c r="B34" s="25">
        <v>3942.736</v>
      </c>
      <c r="C34" s="25">
        <v>1009.853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35" customFormat="1" ht="14.25">
      <c r="A35" s="34" t="s">
        <v>61</v>
      </c>
      <c r="B35" s="18">
        <f>B36+B41</f>
        <v>96848.568</v>
      </c>
      <c r="C35" s="18">
        <f>C36+C41</f>
        <v>39012.253</v>
      </c>
      <c r="D35" s="18">
        <f>D36+D41</f>
        <v>29049.796000000002</v>
      </c>
      <c r="E35" s="19">
        <f t="shared" si="0"/>
        <v>29.995070242029808</v>
      </c>
      <c r="F35" s="19">
        <f>SUM(D35)/C35*100</f>
        <v>74.46326158091921</v>
      </c>
    </row>
    <row r="36" spans="1:6" s="37" customFormat="1" ht="15">
      <c r="A36" s="36" t="s">
        <v>43</v>
      </c>
      <c r="B36" s="25">
        <v>87280</v>
      </c>
      <c r="C36" s="25">
        <v>36644.343</v>
      </c>
      <c r="D36" s="25">
        <f>28603.255+50.863</f>
        <v>28654.118000000002</v>
      </c>
      <c r="E36" s="20">
        <f t="shared" si="0"/>
        <v>32.83010769935839</v>
      </c>
      <c r="F36" s="20">
        <f t="shared" si="1"/>
        <v>78.19520191697802</v>
      </c>
    </row>
    <row r="37" spans="1:6" s="37" customFormat="1" ht="15">
      <c r="A37" s="38" t="s">
        <v>35</v>
      </c>
      <c r="B37" s="11">
        <v>40460.715</v>
      </c>
      <c r="C37" s="11">
        <v>15699.649</v>
      </c>
      <c r="D37" s="11">
        <v>13057.691</v>
      </c>
      <c r="E37" s="20">
        <f aca="true" t="shared" si="2" ref="E37:E68">SUM(D37)/B37*100</f>
        <v>32.27251668686527</v>
      </c>
      <c r="F37" s="20">
        <f>SUM(D37)/C37*100</f>
        <v>83.17186581687272</v>
      </c>
    </row>
    <row r="38" spans="1:6" s="37" customFormat="1" ht="15">
      <c r="A38" s="38" t="s">
        <v>36</v>
      </c>
      <c r="B38" s="11">
        <v>8901.357</v>
      </c>
      <c r="C38" s="11">
        <v>3484.836</v>
      </c>
      <c r="D38" s="11">
        <v>2876.614</v>
      </c>
      <c r="E38" s="20">
        <f t="shared" si="2"/>
        <v>32.316578247563825</v>
      </c>
      <c r="F38" s="20">
        <f t="shared" si="1"/>
        <v>82.54661051481332</v>
      </c>
    </row>
    <row r="39" spans="1:6" s="37" customFormat="1" ht="30">
      <c r="A39" s="38" t="s">
        <v>39</v>
      </c>
      <c r="B39" s="11">
        <v>6464.382</v>
      </c>
      <c r="C39" s="11">
        <v>3412.096</v>
      </c>
      <c r="D39" s="11">
        <f>2905.561+4.399</f>
        <v>2909.96</v>
      </c>
      <c r="E39" s="20">
        <f t="shared" si="2"/>
        <v>45.015285297186956</v>
      </c>
      <c r="F39" s="20">
        <f t="shared" si="1"/>
        <v>85.28364969801552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14047.762000000004</v>
      </c>
      <c r="D40" s="11">
        <f>SUM(D36)-D37-D38-D39</f>
        <v>9809.853000000003</v>
      </c>
      <c r="E40" s="20">
        <f t="shared" si="2"/>
        <v>31.18838492804596</v>
      </c>
      <c r="F40" s="20">
        <f t="shared" si="1"/>
        <v>69.83214123360005</v>
      </c>
    </row>
    <row r="41" spans="1:6" s="37" customFormat="1" ht="15">
      <c r="A41" s="36" t="s">
        <v>41</v>
      </c>
      <c r="B41" s="25">
        <v>9568.568</v>
      </c>
      <c r="C41" s="25">
        <v>2367.91</v>
      </c>
      <c r="D41" s="25">
        <f>388.544+7.134</f>
        <v>395.678</v>
      </c>
      <c r="E41" s="20">
        <f t="shared" si="2"/>
        <v>4.135185118609179</v>
      </c>
      <c r="F41" s="20">
        <f t="shared" si="1"/>
        <v>16.710010093289018</v>
      </c>
    </row>
    <row r="42" spans="1:6" s="35" customFormat="1" ht="14.25">
      <c r="A42" s="34" t="s">
        <v>62</v>
      </c>
      <c r="B42" s="18">
        <f>B43+B48</f>
        <v>54607.354999999996</v>
      </c>
      <c r="C42" s="18">
        <f>C43+C48</f>
        <v>23333.268</v>
      </c>
      <c r="D42" s="18">
        <f>D43+D48</f>
        <v>16564.691</v>
      </c>
      <c r="E42" s="19">
        <f t="shared" si="2"/>
        <v>30.334175680180813</v>
      </c>
      <c r="F42" s="19">
        <f t="shared" si="1"/>
        <v>70.99173163399144</v>
      </c>
    </row>
    <row r="43" spans="1:6" s="37" customFormat="1" ht="15">
      <c r="A43" s="36" t="s">
        <v>43</v>
      </c>
      <c r="B43" s="25">
        <v>51069.062</v>
      </c>
      <c r="C43" s="25">
        <v>21575.12</v>
      </c>
      <c r="D43" s="25">
        <f>16521.733+42.958</f>
        <v>16564.691</v>
      </c>
      <c r="E43" s="20">
        <f t="shared" si="2"/>
        <v>32.43586302799139</v>
      </c>
      <c r="F43" s="20">
        <f t="shared" si="1"/>
        <v>76.77681978130366</v>
      </c>
    </row>
    <row r="44" spans="1:6" s="37" customFormat="1" ht="15">
      <c r="A44" s="38" t="s">
        <v>35</v>
      </c>
      <c r="B44" s="11">
        <v>24685.189</v>
      </c>
      <c r="C44" s="11">
        <v>9462.867</v>
      </c>
      <c r="D44" s="11">
        <v>8052.678</v>
      </c>
      <c r="E44" s="20">
        <f t="shared" si="2"/>
        <v>32.621496234037345</v>
      </c>
      <c r="F44" s="20">
        <f>SUM(D44)/C44*100</f>
        <v>85.0976559218258</v>
      </c>
    </row>
    <row r="45" spans="1:6" s="37" customFormat="1" ht="15">
      <c r="A45" s="38" t="s">
        <v>36</v>
      </c>
      <c r="B45" s="11">
        <v>5430.741</v>
      </c>
      <c r="C45" s="11">
        <v>2082.175</v>
      </c>
      <c r="D45" s="11">
        <v>1769.824</v>
      </c>
      <c r="E45" s="20">
        <f t="shared" si="2"/>
        <v>32.5889966028577</v>
      </c>
      <c r="F45" s="20">
        <f t="shared" si="1"/>
        <v>84.99881133910453</v>
      </c>
    </row>
    <row r="46" spans="1:6" s="37" customFormat="1" ht="30">
      <c r="A46" s="38" t="s">
        <v>39</v>
      </c>
      <c r="B46" s="11">
        <v>4194.121</v>
      </c>
      <c r="C46" s="11">
        <v>1845.99</v>
      </c>
      <c r="D46" s="11">
        <v>1635.234</v>
      </c>
      <c r="E46" s="20">
        <f t="shared" si="2"/>
        <v>38.98871777900542</v>
      </c>
      <c r="F46" s="20">
        <f t="shared" si="1"/>
        <v>88.58303674451106</v>
      </c>
    </row>
    <row r="47" spans="1:6" s="37" customFormat="1" ht="15">
      <c r="A47" s="38" t="s">
        <v>40</v>
      </c>
      <c r="B47" s="11">
        <f>SUM(B43)-B44-B45-B46</f>
        <v>16759.011</v>
      </c>
      <c r="C47" s="11">
        <f>SUM(C43)-C44-C45-C46</f>
        <v>8184.087999999998</v>
      </c>
      <c r="D47" s="11">
        <f>SUM(D43)-D44-D45-D46</f>
        <v>5106.954999999998</v>
      </c>
      <c r="E47" s="20">
        <f t="shared" si="2"/>
        <v>30.472890076866697</v>
      </c>
      <c r="F47" s="20">
        <f t="shared" si="1"/>
        <v>62.40102745718276</v>
      </c>
    </row>
    <row r="48" spans="1:6" s="37" customFormat="1" ht="15">
      <c r="A48" s="36" t="s">
        <v>41</v>
      </c>
      <c r="B48" s="25">
        <v>3538.293</v>
      </c>
      <c r="C48" s="25">
        <v>1758.148</v>
      </c>
      <c r="D48" s="25"/>
      <c r="E48" s="20">
        <f t="shared" si="2"/>
        <v>0</v>
      </c>
      <c r="F48" s="20">
        <f t="shared" si="1"/>
        <v>0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33674.858</v>
      </c>
      <c r="D49" s="18">
        <f>D50+D55</f>
        <v>25562.557</v>
      </c>
      <c r="E49" s="19">
        <f t="shared" si="2"/>
        <v>28.224708702333203</v>
      </c>
      <c r="F49" s="19">
        <f t="shared" si="1"/>
        <v>75.90991771962334</v>
      </c>
    </row>
    <row r="50" spans="1:6" s="37" customFormat="1" ht="15">
      <c r="A50" s="36" t="s">
        <v>43</v>
      </c>
      <c r="B50" s="25">
        <v>82568.01</v>
      </c>
      <c r="C50" s="25">
        <v>31779.925</v>
      </c>
      <c r="D50" s="25">
        <v>25453.891</v>
      </c>
      <c r="E50" s="20">
        <f t="shared" si="2"/>
        <v>30.827787904782976</v>
      </c>
      <c r="F50" s="20">
        <f t="shared" si="1"/>
        <v>80.09424503047128</v>
      </c>
    </row>
    <row r="51" spans="1:6" s="37" customFormat="1" ht="15">
      <c r="A51" s="38" t="s">
        <v>35</v>
      </c>
      <c r="B51" s="11">
        <v>50916.2</v>
      </c>
      <c r="C51" s="11">
        <v>19355.525</v>
      </c>
      <c r="D51" s="11">
        <v>16129.025</v>
      </c>
      <c r="E51" s="20">
        <f t="shared" si="2"/>
        <v>31.67758984370397</v>
      </c>
      <c r="F51" s="20">
        <f>SUM(D51)/C51*100</f>
        <v>83.33034107832259</v>
      </c>
    </row>
    <row r="52" spans="1:6" s="37" customFormat="1" ht="15">
      <c r="A52" s="38" t="s">
        <v>36</v>
      </c>
      <c r="B52" s="11">
        <v>11270.743</v>
      </c>
      <c r="C52" s="11">
        <v>4286.037</v>
      </c>
      <c r="D52" s="11">
        <v>3519.404</v>
      </c>
      <c r="E52" s="20">
        <f t="shared" si="2"/>
        <v>31.226015889103316</v>
      </c>
      <c r="F52" s="20">
        <f t="shared" si="1"/>
        <v>82.11324353942814</v>
      </c>
    </row>
    <row r="53" spans="1:6" s="37" customFormat="1" ht="30">
      <c r="A53" s="38" t="s">
        <v>39</v>
      </c>
      <c r="B53" s="11">
        <v>4798.274</v>
      </c>
      <c r="C53" s="11">
        <v>2129.89</v>
      </c>
      <c r="D53" s="11">
        <v>2025.679</v>
      </c>
      <c r="E53" s="20">
        <f t="shared" si="2"/>
        <v>42.21682630045721</v>
      </c>
      <c r="F53" s="20">
        <f t="shared" si="1"/>
        <v>95.10721210954557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6008.472999999998</v>
      </c>
      <c r="D54" s="11">
        <f>SUM(D50)-D51-D52-D53</f>
        <v>3779.7829999999994</v>
      </c>
      <c r="E54" s="20">
        <f t="shared" si="2"/>
        <v>24.256133030837287</v>
      </c>
      <c r="F54" s="20">
        <f t="shared" si="1"/>
        <v>62.907547391824856</v>
      </c>
    </row>
    <row r="55" spans="1:6" s="37" customFormat="1" ht="15">
      <c r="A55" s="36" t="s">
        <v>41</v>
      </c>
      <c r="B55" s="25">
        <v>8000</v>
      </c>
      <c r="C55" s="25">
        <v>1894.933</v>
      </c>
      <c r="D55" s="25">
        <v>108.666</v>
      </c>
      <c r="E55" s="20">
        <f t="shared" si="2"/>
        <v>1.358325</v>
      </c>
      <c r="F55" s="20">
        <f t="shared" si="1"/>
        <v>5.734556314128256</v>
      </c>
    </row>
    <row r="56" spans="1:6" s="37" customFormat="1" ht="28.5">
      <c r="A56" s="21" t="s">
        <v>46</v>
      </c>
      <c r="B56" s="22">
        <f>B57+B60</f>
        <v>305789.555</v>
      </c>
      <c r="C56" s="22">
        <f>C57+C60</f>
        <v>75627.70300000001</v>
      </c>
      <c r="D56" s="22">
        <f>D57+D60</f>
        <v>36165.195</v>
      </c>
      <c r="E56" s="19">
        <f t="shared" si="2"/>
        <v>11.826824824019905</v>
      </c>
      <c r="F56" s="19">
        <f t="shared" si="1"/>
        <v>47.820036263695584</v>
      </c>
    </row>
    <row r="57" spans="1:6" s="37" customFormat="1" ht="15">
      <c r="A57" s="36" t="s">
        <v>43</v>
      </c>
      <c r="B57" s="25">
        <v>179219.877</v>
      </c>
      <c r="C57" s="25">
        <v>58143.417</v>
      </c>
      <c r="D57" s="25">
        <f>33913.752+35.492</f>
        <v>33949.244</v>
      </c>
      <c r="E57" s="20">
        <f t="shared" si="2"/>
        <v>18.94278947641505</v>
      </c>
      <c r="F57" s="20">
        <f t="shared" si="1"/>
        <v>58.38880091962947</v>
      </c>
    </row>
    <row r="58" spans="1:6" s="37" customFormat="1" ht="30">
      <c r="A58" s="38" t="s">
        <v>39</v>
      </c>
      <c r="B58" s="11">
        <v>20033.7</v>
      </c>
      <c r="C58" s="11">
        <v>8623.183</v>
      </c>
      <c r="D58" s="11">
        <v>8253.405</v>
      </c>
      <c r="E58" s="20">
        <f t="shared" si="2"/>
        <v>41.19760703215083</v>
      </c>
      <c r="F58" s="20">
        <f>SUM(D58)/C58*100</f>
        <v>95.71181546303725</v>
      </c>
    </row>
    <row r="59" spans="1:6" s="37" customFormat="1" ht="15">
      <c r="A59" s="38" t="s">
        <v>40</v>
      </c>
      <c r="B59" s="11">
        <f>SUM(B57)-B58</f>
        <v>159186.177</v>
      </c>
      <c r="C59" s="11">
        <f>SUM(C57)-C58</f>
        <v>49520.234</v>
      </c>
      <c r="D59" s="11">
        <f>SUM(D57)-D58</f>
        <v>25695.839</v>
      </c>
      <c r="E59" s="20">
        <f t="shared" si="2"/>
        <v>16.142003963070238</v>
      </c>
      <c r="F59" s="20">
        <f t="shared" si="1"/>
        <v>51.88957507753295</v>
      </c>
    </row>
    <row r="60" spans="1:6" s="37" customFormat="1" ht="15">
      <c r="A60" s="36" t="s">
        <v>41</v>
      </c>
      <c r="B60" s="25">
        <f>2465+124104.678</f>
        <v>126569.678</v>
      </c>
      <c r="C60" s="25">
        <f>15019.286+2465</f>
        <v>17484.286</v>
      </c>
      <c r="D60" s="25">
        <v>2215.951</v>
      </c>
      <c r="E60" s="20">
        <f t="shared" si="2"/>
        <v>1.7507755688530708</v>
      </c>
      <c r="F60" s="20">
        <f t="shared" si="1"/>
        <v>12.673957632585054</v>
      </c>
    </row>
    <row r="61" spans="1:6" s="37" customFormat="1" ht="15">
      <c r="A61" s="21" t="s">
        <v>47</v>
      </c>
      <c r="B61" s="22">
        <f>SUM(B62)</f>
        <v>98566.859</v>
      </c>
      <c r="C61" s="22">
        <f>SUM(C62)</f>
        <v>14666.272</v>
      </c>
      <c r="D61" s="22">
        <f>SUM(D62)</f>
        <v>21.083</v>
      </c>
      <c r="E61" s="20">
        <f t="shared" si="2"/>
        <v>0.021389542300419655</v>
      </c>
      <c r="F61" s="20">
        <f t="shared" si="1"/>
        <v>0.14375159549747882</v>
      </c>
    </row>
    <row r="62" spans="1:6" s="37" customFormat="1" ht="15">
      <c r="A62" s="36" t="s">
        <v>41</v>
      </c>
      <c r="B62" s="25">
        <v>98566.859</v>
      </c>
      <c r="C62" s="25">
        <v>14666.272</v>
      </c>
      <c r="D62" s="25">
        <v>21.083</v>
      </c>
      <c r="E62" s="20">
        <f t="shared" si="2"/>
        <v>0.021389542300419655</v>
      </c>
      <c r="F62" s="20">
        <f t="shared" si="1"/>
        <v>0.14375159549747882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48703.555</v>
      </c>
      <c r="D63" s="22">
        <f>SUM(D64:D65)</f>
        <v>30417.669</v>
      </c>
      <c r="E63" s="19">
        <f t="shared" si="2"/>
        <v>15.765291755659888</v>
      </c>
      <c r="F63" s="19">
        <f t="shared" si="1"/>
        <v>62.45472019444988</v>
      </c>
    </row>
    <row r="64" spans="1:6" s="37" customFormat="1" ht="15">
      <c r="A64" s="36" t="s">
        <v>40</v>
      </c>
      <c r="B64" s="25">
        <v>82070.117</v>
      </c>
      <c r="C64" s="25">
        <v>35933.656</v>
      </c>
      <c r="D64" s="25">
        <v>28406.062</v>
      </c>
      <c r="E64" s="20">
        <f t="shared" si="2"/>
        <v>34.61194285856812</v>
      </c>
      <c r="F64" s="20">
        <f t="shared" si="1"/>
        <v>79.05141074428941</v>
      </c>
    </row>
    <row r="65" spans="1:6" s="37" customFormat="1" ht="15">
      <c r="A65" s="36" t="s">
        <v>41</v>
      </c>
      <c r="B65" s="25">
        <v>110870.613</v>
      </c>
      <c r="C65" s="25">
        <v>12769.899</v>
      </c>
      <c r="D65" s="25">
        <v>2011.607</v>
      </c>
      <c r="E65" s="20">
        <f t="shared" si="2"/>
        <v>1.8143734805543106</v>
      </c>
      <c r="F65" s="20">
        <f t="shared" si="1"/>
        <v>15.752724434233976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7" customFormat="1" ht="15">
      <c r="A67" s="36" t="s">
        <v>41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3407.642</v>
      </c>
      <c r="D68" s="18">
        <f>SUM(D69)+D72</f>
        <v>1810.167</v>
      </c>
      <c r="E68" s="19">
        <f t="shared" si="2"/>
        <v>19.002382951921057</v>
      </c>
      <c r="F68" s="19">
        <f t="shared" si="1"/>
        <v>53.120809052124606</v>
      </c>
    </row>
    <row r="69" spans="1:6" s="37" customFormat="1" ht="15">
      <c r="A69" s="36" t="s">
        <v>43</v>
      </c>
      <c r="B69" s="25">
        <v>8800.034</v>
      </c>
      <c r="C69" s="25">
        <v>3407.642</v>
      </c>
      <c r="D69" s="25">
        <v>1810.167</v>
      </c>
      <c r="E69" s="20">
        <f aca="true" t="shared" si="3" ref="E69:E90">SUM(D69)/B69*100</f>
        <v>20.570000070454274</v>
      </c>
      <c r="F69" s="20">
        <f t="shared" si="1"/>
        <v>53.120809052124606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3396.502</v>
      </c>
      <c r="D71" s="11">
        <f>SUM(D69)-D70</f>
        <v>1808.77</v>
      </c>
      <c r="E71" s="19">
        <f t="shared" si="3"/>
        <v>20.589117137036233</v>
      </c>
      <c r="F71" s="19">
        <f t="shared" si="1"/>
        <v>53.253906519118786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420</v>
      </c>
      <c r="D73" s="18"/>
      <c r="E73" s="20">
        <f t="shared" si="3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15753</v>
      </c>
      <c r="D74" s="18">
        <v>14702.8</v>
      </c>
      <c r="E74" s="20">
        <f t="shared" si="3"/>
        <v>38.889506065078585</v>
      </c>
      <c r="F74" s="20">
        <f aca="true" t="shared" si="4" ref="F74:F90">SUM(D74)/C74*100</f>
        <v>93.33333333333333</v>
      </c>
    </row>
    <row r="75" spans="1:6" s="35" customFormat="1" ht="15">
      <c r="A75" s="34" t="s">
        <v>53</v>
      </c>
      <c r="B75" s="18">
        <f>SUM(B76)+B80</f>
        <v>16719.489999999998</v>
      </c>
      <c r="C75" s="18">
        <f>SUM(C76)+C80</f>
        <v>11144.778</v>
      </c>
      <c r="D75" s="18">
        <f>SUM(D76)+D80</f>
        <v>643.859</v>
      </c>
      <c r="E75" s="20">
        <f t="shared" si="3"/>
        <v>3.850948802864203</v>
      </c>
      <c r="F75" s="20">
        <f t="shared" si="4"/>
        <v>5.777225890008756</v>
      </c>
    </row>
    <row r="76" spans="1:6" s="35" customFormat="1" ht="15">
      <c r="A76" s="36" t="s">
        <v>43</v>
      </c>
      <c r="B76" s="25">
        <f>816.856+160.8+919+8285.8+10+890+1000+21+196.034</f>
        <v>12299.489999999998</v>
      </c>
      <c r="C76" s="25">
        <f>134+85+195.337+7948.422+32.019</f>
        <v>8394.778</v>
      </c>
      <c r="D76" s="25">
        <f>218.769+36+53.875+653.87-572.473+15.001+15.946+29.534+90.001+103.336</f>
        <v>643.859</v>
      </c>
      <c r="E76" s="19">
        <f t="shared" si="3"/>
        <v>5.2348430707289495</v>
      </c>
      <c r="F76" s="20">
        <f t="shared" si="4"/>
        <v>7.669756126963691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7" customFormat="1" ht="15">
      <c r="A79" s="38" t="s">
        <v>40</v>
      </c>
      <c r="B79" s="11">
        <f>SUM(B76)-B77-B78</f>
        <v>12299.489999999998</v>
      </c>
      <c r="C79" s="11">
        <f>SUM(C76)-C77-C78</f>
        <v>8394.778</v>
      </c>
      <c r="D79" s="11">
        <f>SUM(D76)-D77-D78</f>
        <v>643.859</v>
      </c>
      <c r="E79" s="20">
        <f t="shared" si="3"/>
        <v>5.2348430707289495</v>
      </c>
      <c r="F79" s="20">
        <f>SUM(D79)/C79*100</f>
        <v>7.669756126963691</v>
      </c>
    </row>
    <row r="80" spans="1:6" s="37" customFormat="1" ht="15">
      <c r="A80" s="36" t="s">
        <v>41</v>
      </c>
      <c r="B80" s="25">
        <f>1120+3300</f>
        <v>4420</v>
      </c>
      <c r="C80" s="25">
        <v>2750</v>
      </c>
      <c r="D80" s="25"/>
      <c r="E80" s="20">
        <f t="shared" si="3"/>
        <v>0</v>
      </c>
      <c r="F80" s="20">
        <f t="shared" si="4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12000+22.5</f>
        <v>12022.5</v>
      </c>
      <c r="D81" s="18">
        <v>8000</v>
      </c>
      <c r="E81" s="20">
        <f t="shared" si="3"/>
        <v>53.085600530856006</v>
      </c>
      <c r="F81" s="20">
        <f t="shared" si="4"/>
        <v>66.54190060303597</v>
      </c>
    </row>
    <row r="82" spans="1:11" s="46" customFormat="1" ht="15.75">
      <c r="A82" s="43" t="s">
        <v>55</v>
      </c>
      <c r="B82" s="28">
        <f>B5+B14+B23+B35+B42+B49+B56+B61+B63+B66+B68+B73+B74+B75+B81</f>
        <v>2727953.1630000006</v>
      </c>
      <c r="C82" s="28">
        <f>C5+C14+C23+C35+C42+C49+C56+C61+C63+C66+C68+C73+C74+C75+C81</f>
        <v>1085870.3820000002</v>
      </c>
      <c r="D82" s="28">
        <f>D5+D14+D23+D35+D42+D49+D56+D61+D63+D66+D68+D73+D74+D75+D81</f>
        <v>831396.706</v>
      </c>
      <c r="E82" s="20">
        <f t="shared" si="3"/>
        <v>30.47694209990364</v>
      </c>
      <c r="F82" s="20">
        <f t="shared" si="4"/>
        <v>76.56500442241547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2286234.5110000004</v>
      </c>
      <c r="C83" s="28">
        <f>C6+C15+C24+C36+C43+C50+C57+C64+C69+C76+C74</f>
        <v>1006122.011</v>
      </c>
      <c r="D83" s="28">
        <f>D6+D15+D24+D36+D43+D50+D57+D64+D69+D76+D74</f>
        <v>816554.1190000001</v>
      </c>
      <c r="E83" s="20">
        <f t="shared" si="3"/>
        <v>35.716113770097834</v>
      </c>
      <c r="F83" s="20">
        <f t="shared" si="4"/>
        <v>81.15855831326208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754676.7779999999</v>
      </c>
      <c r="C84" s="22">
        <f t="shared" si="5"/>
        <v>309545.575</v>
      </c>
      <c r="D84" s="22">
        <f t="shared" si="5"/>
        <v>248233.63499999998</v>
      </c>
      <c r="E84" s="19">
        <f t="shared" si="3"/>
        <v>32.89270880413919</v>
      </c>
      <c r="F84" s="19">
        <f t="shared" si="4"/>
        <v>80.1929198955598</v>
      </c>
    </row>
    <row r="85" spans="1:6" ht="15">
      <c r="A85" s="47" t="s">
        <v>36</v>
      </c>
      <c r="B85" s="22">
        <f t="shared" si="5"/>
        <v>166121.425</v>
      </c>
      <c r="C85" s="22">
        <f t="shared" si="5"/>
        <v>68450.971</v>
      </c>
      <c r="D85" s="22">
        <f t="shared" si="5"/>
        <v>54773.207</v>
      </c>
      <c r="E85" s="19">
        <f t="shared" si="3"/>
        <v>32.97178976161564</v>
      </c>
      <c r="F85" s="19">
        <f t="shared" si="4"/>
        <v>80.01815927490641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81481.35500000001</v>
      </c>
      <c r="D86" s="22">
        <f>D70+D11+D20+D29+D39+D46+D53+D58</f>
        <v>71548.002</v>
      </c>
      <c r="E86" s="19">
        <f t="shared" si="3"/>
        <v>43.184218057914705</v>
      </c>
      <c r="F86" s="19">
        <f>SUM(D86)/C86*100</f>
        <v>87.8090478490447</v>
      </c>
    </row>
    <row r="87" spans="1:6" ht="15">
      <c r="A87" s="47" t="s">
        <v>40</v>
      </c>
      <c r="B87" s="22">
        <f>B83-B84-B85-B86</f>
        <v>1199755.4060000004</v>
      </c>
      <c r="C87" s="22">
        <f>C83-C84-C85-C86</f>
        <v>546644.11</v>
      </c>
      <c r="D87" s="22">
        <f>D83-D84-D85-D86</f>
        <v>441999.2750000001</v>
      </c>
      <c r="E87" s="19">
        <f t="shared" si="3"/>
        <v>36.84078211188322</v>
      </c>
      <c r="F87" s="19">
        <f t="shared" si="4"/>
        <v>80.85686224626112</v>
      </c>
    </row>
    <row r="88" spans="1:6" ht="15">
      <c r="A88" s="34" t="s">
        <v>41</v>
      </c>
      <c r="B88" s="18">
        <f>B13+B22+B41+B34+B55+B60+B62+B65+B67+B72+B80+B48</f>
        <v>424148.652</v>
      </c>
      <c r="C88" s="18">
        <f>C13+C22+C41+C34+C55+C60+C62+C65+C67+C72+C80+C48</f>
        <v>67305.871</v>
      </c>
      <c r="D88" s="18">
        <f>D13+D22+D41+D34+D55+D60+D62+D65+D67+D72+D80+D48</f>
        <v>6842.5869999999995</v>
      </c>
      <c r="E88" s="19">
        <f t="shared" si="3"/>
        <v>1.6132520916275361</v>
      </c>
      <c r="F88" s="19">
        <f t="shared" si="4"/>
        <v>10.16640435423531</v>
      </c>
    </row>
    <row r="89" spans="1:6" ht="15">
      <c r="A89" s="34" t="s">
        <v>57</v>
      </c>
      <c r="B89" s="18">
        <f>SUM(B81)</f>
        <v>15070</v>
      </c>
      <c r="C89" s="18">
        <f>SUM(C81)</f>
        <v>12022.5</v>
      </c>
      <c r="D89" s="18">
        <f>SUM(D81)</f>
        <v>8000</v>
      </c>
      <c r="E89" s="19">
        <f t="shared" si="3"/>
        <v>53.085600530856006</v>
      </c>
      <c r="F89" s="19">
        <f t="shared" si="4"/>
        <v>66.54190060303597</v>
      </c>
    </row>
    <row r="90" spans="1:6" ht="28.5">
      <c r="A90" s="34" t="s">
        <v>58</v>
      </c>
      <c r="B90" s="18">
        <f>SUM(B73)</f>
        <v>2500</v>
      </c>
      <c r="C90" s="18">
        <f>SUM(C73)</f>
        <v>420</v>
      </c>
      <c r="D90" s="18"/>
      <c r="E90" s="19">
        <f t="shared" si="3"/>
        <v>0</v>
      </c>
      <c r="F90" s="19">
        <f t="shared" si="4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2016-05-04T13:10:45Z</cp:lastPrinted>
  <dcterms:created xsi:type="dcterms:W3CDTF">2015-04-07T07:35:57Z</dcterms:created>
  <dcterms:modified xsi:type="dcterms:W3CDTF">2016-05-24T13:09:48Z</dcterms:modified>
  <cp:category/>
  <cp:version/>
  <cp:contentType/>
  <cp:contentStatus/>
</cp:coreProperties>
</file>