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1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'укр'!$A$5:$K$99</definedName>
    <definedName name="Z_04ACB588_E2F7_4C72_90EE_C1D7F57E0343_.wvu.FilterData" localSheetId="1" hidden="1">'рус'!$A$3:$J$90</definedName>
    <definedName name="Z_04ACB588_E2F7_4C72_90EE_C1D7F57E0343_.wvu.FilterData" localSheetId="0" hidden="1">'укр'!$A$5:$K$99</definedName>
    <definedName name="Z_0AB4131A_8BED_4BFC_A370_C1BC1C9D4C7C_.wvu.FilterData" localSheetId="1" hidden="1">'рус'!$A$3:$J$90</definedName>
    <definedName name="Z_0AB4131A_8BED_4BFC_A370_C1BC1C9D4C7C_.wvu.FilterData" localSheetId="0" hidden="1">'укр'!$A$5:$K$90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'укр'!$A$5:$K$90</definedName>
    <definedName name="Z_1118C1DB_0416_47C1_A822_3E69CF54CCB3_.wvu.FilterData" localSheetId="0" hidden="1">'укр'!$A$5:$K$90</definedName>
    <definedName name="Z_14E2FFCA_D671_4AE0_9720_924EC0E297E1_.wvu.FilterData" localSheetId="0" hidden="1">'укр'!$A$5:$K$99</definedName>
    <definedName name="Z_189173DB_1C08_41EC_B262_A80BE037DBBD_.wvu.FilterData" localSheetId="1" hidden="1">'рус'!$A$3:$J$90</definedName>
    <definedName name="Z_189173DB_1C08_41EC_B262_A80BE037DBBD_.wvu.FilterData" localSheetId="0" hidden="1">'укр'!$A$5:$K$99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'укр'!$A$5:$K$99</definedName>
    <definedName name="Z_231C1CD9_D5BC_43F0_874C_628A321B7F6D_.wvu.FilterData" localSheetId="1" hidden="1">'рус'!$A$3:$J$90</definedName>
    <definedName name="Z_231C1CD9_D5BC_43F0_874C_628A321B7F6D_.wvu.FilterData" localSheetId="0" hidden="1">'укр'!$A$5:$K$99</definedName>
    <definedName name="Z_24240EEA_952B_4B02_AFBB_C5493EA03E7A_.wvu.FilterData" localSheetId="0" hidden="1">'укр'!$A$5:$K$99</definedName>
    <definedName name="Z_27F388CE_0524_43E5_9E25_7EEC8B6CD1B4_.wvu.FilterData" localSheetId="0" hidden="1">'укр'!$A$5:$K$90</definedName>
    <definedName name="Z_36731AF8_F9D5_4860_88D6_AB8163BD0902_.wvu.FilterData" localSheetId="1" hidden="1">'рус'!$A$3:$J$90</definedName>
    <definedName name="Z_36731AF8_F9D5_4860_88D6_AB8163BD0902_.wvu.FilterData" localSheetId="0" hidden="1">'укр'!$A$5:$K$99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'укр'!$A$5:$K$99</definedName>
    <definedName name="Z_3A5F962A_5CEC_470D_8281_3517D868C4CA_.wvu.FilterData" localSheetId="1" hidden="1">'рус'!$A$3:$J$90</definedName>
    <definedName name="Z_3A5F962A_5CEC_470D_8281_3517D868C4CA_.wvu.FilterData" localSheetId="0" hidden="1">'укр'!$A$5:$K$99</definedName>
    <definedName name="Z_3ABA87E8_DFA0_45BE_BA5D_FCDF1374FB92_.wvu.FilterData" localSheetId="0" hidden="1">'укр'!$A$5:$K$99</definedName>
    <definedName name="Z_3DE70603_A759_4A69_B4A6_A5BF364011E4_.wvu.FilterData" localSheetId="0" hidden="1">'укр'!$A$5:$K$90</definedName>
    <definedName name="Z_4260F083_649D_4241_ADC9_F602D674C2A9_.wvu.FilterData" localSheetId="0" hidden="1">'укр'!$A$5:$K$99</definedName>
    <definedName name="Z_49628C96_C195_416C_8FF0_14DD43C23211_.wvu.FilterData" localSheetId="1" hidden="1">'рус'!$A$3:$J$90</definedName>
    <definedName name="Z_49628C96_C195_416C_8FF0_14DD43C23211_.wvu.FilterData" localSheetId="0" hidden="1">'укр'!$A$5:$K$99</definedName>
    <definedName name="Z_4CD494E0_A5E8_4389_B231_32C134BAAFE3_.wvu.FilterData" localSheetId="1" hidden="1">'рус'!$A$3:$J$90</definedName>
    <definedName name="Z_4CD494E0_A5E8_4389_B231_32C134BAAFE3_.wvu.FilterData" localSheetId="0" hidden="1">'укр'!$A$5:$K$90</definedName>
    <definedName name="Z_4F73FC08_4ACE_4F60_8CCD_8CB6CCF71C74_.wvu.FilterData" localSheetId="0" hidden="1">'укр'!$A$5:$K$90</definedName>
    <definedName name="Z_58053810_807D_4B5B_A58D_D2B31B4E7C2D_.wvu.FilterData" localSheetId="0" hidden="1">'укр'!$A$5:$K$99</definedName>
    <definedName name="Z_5B2F650E_2E7F_499C_A39D_E18F5B23E14B_.wvu.FilterData" localSheetId="1" hidden="1">'рус'!$A$3:$J$90</definedName>
    <definedName name="Z_5B2F650E_2E7F_499C_A39D_E18F5B23E14B_.wvu.FilterData" localSheetId="0" hidden="1">'укр'!$A$5:$K$99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'укр'!$A$5:$K$90</definedName>
    <definedName name="Z_617CC03B_61AA_4EAA_90A8_4FFD22DB74E3_.wvu.FilterData" localSheetId="0" hidden="1">'укр'!$A$5:$K$90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'укр'!$A$5:$K$99</definedName>
    <definedName name="Z_672E82EF_B617_4568_88A0_B0D5C24A9181_.wvu.FilterData" localSheetId="0" hidden="1">'укр'!$A$5:$K$90</definedName>
    <definedName name="Z_6AB5C0CF_6D37_49DD_A080_F363300B9A21_.wvu.FilterData" localSheetId="0" hidden="1">'укр'!$A$5:$K$99</definedName>
    <definedName name="Z_6D745CBB_D96C_4096_B121_CE1FF649F302_.wvu.FilterData" localSheetId="0" hidden="1">'укр'!$A$5:$K$99</definedName>
    <definedName name="Z_72A9030B_9E1B_4FF0_81DC_13BA92CF6228_.wvu.FilterData" localSheetId="0" hidden="1">'укр'!$A$5:$K$99</definedName>
    <definedName name="Z_77FC4776_5A4A_492C_991A_5A42D696A663_.wvu.FilterData" localSheetId="0" hidden="1">'укр'!$A$5:$K$99</definedName>
    <definedName name="Z_79E0FD67_78FE_4620_A1A7_B5C455565654_.wvu.FilterData" localSheetId="0" hidden="1">'укр'!$A$5:$K$90</definedName>
    <definedName name="Z_83D0CCFC_E5EE_4571_B75B_A5A7C3C26172_.wvu.FilterData" localSheetId="1" hidden="1">'рус'!$A$3:$J$90</definedName>
    <definedName name="Z_8857BE6F_1159_4631_824E_129574F12620_.wvu.FilterData" localSheetId="0" hidden="1">'укр'!$A$5:$K$99</definedName>
    <definedName name="Z_88C6652C_1959_4D9F_BDAD_4D2FA65820E4_.wvu.FilterData" localSheetId="0" hidden="1">'укр'!$A$5:$K$90</definedName>
    <definedName name="Z_8EE5D67B_4CA5_40A5_A922_CD0FEE1CC0D1_.wvu.FilterData" localSheetId="0" hidden="1">'укр'!$A$5:$K$90</definedName>
    <definedName name="Z_92468FDD_7676_4795_A2D9_8E5434E4AB31_.wvu.FilterData" localSheetId="0" hidden="1">'укр'!$A$5:$K$99</definedName>
    <definedName name="Z_92A40B77_47CD_4A0B_8F89_AFE0C743889E_.wvu.FilterData" localSheetId="1" hidden="1">'рус'!$A$3:$J$90</definedName>
    <definedName name="Z_92A40B77_47CD_4A0B_8F89_AFE0C743889E_.wvu.FilterData" localSheetId="0" hidden="1">'укр'!$A$5:$K$99</definedName>
    <definedName name="Z_94E5261F_BBF3_44CC_BB96_6EE4FAC48D5E_.wvu.FilterData" localSheetId="1" hidden="1">'рус'!$A$3:$J$90</definedName>
    <definedName name="Z_94E5261F_BBF3_44CC_BB96_6EE4FAC48D5E_.wvu.FilterData" localSheetId="0" hidden="1">'укр'!$A$5:$K$99</definedName>
    <definedName name="Z_953B18A3_7880_4D59_A872_08E27F97AEDC_.wvu.FilterData" localSheetId="1" hidden="1">'рус'!$A$3:$J$90</definedName>
    <definedName name="Z_953B18A3_7880_4D59_A872_08E27F97AEDC_.wvu.FilterData" localSheetId="0" hidden="1">'укр'!$A$5:$K$99</definedName>
    <definedName name="Z_9D5D15BE_E2B4_44B5_A5D0_05A08270DBA1_.wvu.FilterData" localSheetId="0" hidden="1">'укр'!$A$5:$K$99</definedName>
    <definedName name="Z_9E428FD8_4A7F_4695_B619_6CD4A85A7CD9_.wvu.FilterData" localSheetId="0" hidden="1">'укр'!$A$5:$K$90</definedName>
    <definedName name="Z_AAD35164_C16D_4344_AB49_3EDD3EB5143B_.wvu.FilterData" localSheetId="1" hidden="1">'рус'!$A$3:$J$90</definedName>
    <definedName name="Z_AAD35164_C16D_4344_AB49_3EDD3EB5143B_.wvu.FilterData" localSheetId="0" hidden="1">'укр'!$A$5:$K$99</definedName>
    <definedName name="Z_AEC69989_00B3_4B51_A235_9E8FB70E6A77_.wvu.FilterData" localSheetId="1" hidden="1">'рус'!$A$3:$J$90</definedName>
    <definedName name="Z_AEC69989_00B3_4B51_A235_9E8FB70E6A77_.wvu.FilterData" localSheetId="0" hidden="1">'укр'!$A$5:$K$99</definedName>
    <definedName name="Z_B005A4D0_4D83_4519_8DC2_94F47F9339DB_.wvu.FilterData" localSheetId="0" hidden="1">'укр'!$A$5:$K$99</definedName>
    <definedName name="Z_B5DCA8C4_90CB_47E9_ACBC_F1CF8FAB4C6F_.wvu.FilterData" localSheetId="1" hidden="1">'рус'!$A$3:$J$90</definedName>
    <definedName name="Z_B5DCA8C4_90CB_47E9_ACBC_F1CF8FAB4C6F_.wvu.FilterData" localSheetId="0" hidden="1">'укр'!$A$5:$K$99</definedName>
    <definedName name="Z_B6AA2B40_3CC2_41A0_9585_B2CF71A6FBEA_.wvu.FilterData" localSheetId="0" hidden="1">'укр'!$A$5:$K$90</definedName>
    <definedName name="Z_BD696675_756F_4C65_9FBC_AF64F1E4ED1A_.wvu.FilterData" localSheetId="0" hidden="1">'укр'!$A$5:$K$99</definedName>
    <definedName name="Z_BF88407D_B535_4517_A33E_4B66B4BE59F2_.wvu.FilterData" localSheetId="0" hidden="1">'укр'!$A$5:$K$90</definedName>
    <definedName name="Z_C412732E_09B2_4FD4_A85C_B91F17699E15_.wvu.FilterData" localSheetId="0" hidden="1">'укр'!$A$5:$K$90</definedName>
    <definedName name="Z_CCB6C31A_E2C2_467C_B0EF_22068EE5B7E6_.wvu.FilterData" localSheetId="0" hidden="1">'укр'!$A$5:$K$99</definedName>
    <definedName name="Z_CE15792D_2AC4_4621_BB4C_2DACB89F6B4A_.wvu.FilterData" localSheetId="1" hidden="1">'рус'!$A$3:$J$90</definedName>
    <definedName name="Z_CE15792D_2AC4_4621_BB4C_2DACB89F6B4A_.wvu.FilterData" localSheetId="0" hidden="1">'укр'!$A$5:$K$99</definedName>
    <definedName name="Z_D266BC48_5515_4A75_9DB6_3A407AEB8B33_.wvu.FilterData" localSheetId="0" hidden="1">'укр'!$A$5:$K$90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'укр'!$A$5:$K$99</definedName>
    <definedName name="Z_DD69DD97_1E5C_4687_BB7A_6E54A3A2851D_.wvu.FilterData" localSheetId="0" hidden="1">'укр'!$A$5:$K$90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'укр'!$A$5:$K$99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'укр'!$A$5:$K$99</definedName>
    <definedName name="Z_EB5B9A69_6A4F_4702_9DFE_BE1D5AFCE0D9_.wvu.FilterData" localSheetId="0" hidden="1">'укр'!$A$5:$K$99</definedName>
    <definedName name="Z_EDF91F7F_6349_440C_99E3_AA497F3CC267_.wvu.FilterData" localSheetId="1" hidden="1">'рус'!$A$3:$J$90</definedName>
    <definedName name="Z_EDF91F7F_6349_440C_99E3_AA497F3CC267_.wvu.FilterData" localSheetId="0" hidden="1">'укр'!$A$5:$K$99</definedName>
    <definedName name="Z_EDF91F7F_6349_440C_99E3_AA497F3CC267_.wvu.PrintTitles" localSheetId="0" hidden="1">'укр'!$3:$4</definedName>
    <definedName name="Z_F0F0F2F2_6B0B_46F3_97EF_06EC5C7DBFC2_.wvu.FilterData" localSheetId="0" hidden="1">'укр'!$A$5:$K$99</definedName>
    <definedName name="Z_F15E7566_8CB0_4515_9629_F7A98DF0487A_.wvu.FilterData" localSheetId="0" hidden="1">'укр'!$A$5:$K$99</definedName>
    <definedName name="Z_F91456B9_4E53_4C5A_B738_AE85B41E256C_.wvu.FilterData" localSheetId="0" hidden="1">'укр'!$A$5:$K$90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'укр'!$A$5:$K$99</definedName>
    <definedName name="Z_FD17B27C_8FA4_4E5D_90EA_328F49D3A840_.wvu.FilterData" localSheetId="1" hidden="1">'рус'!$A$3:$J$90</definedName>
    <definedName name="Z_FD17B27C_8FA4_4E5D_90EA_328F49D3A840_.wvu.FilterData" localSheetId="0" hidden="1">'укр'!$A$5:$K$99</definedName>
  </definedNames>
  <calcPr fullCalcOnLoad="1"/>
</workbook>
</file>

<file path=xl/sharedStrings.xml><?xml version="1.0" encoding="utf-8"?>
<sst xmlns="http://schemas.openxmlformats.org/spreadsheetml/2006/main" count="183" uniqueCount="74">
  <si>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</si>
  <si>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</si>
  <si>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</si>
  <si>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</si>
  <si>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</si>
  <si>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</si>
  <si>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</si>
  <si>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</si>
  <si>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</si>
  <si>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</si>
  <si>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</si>
  <si>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</si>
  <si>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</si>
  <si>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</si>
  <si>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</si>
  <si>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</si>
  <si>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</si>
  <si>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</si>
  <si>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</si>
  <si>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</si>
  <si>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</si>
  <si>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</si>
  <si>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</si>
  <si>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</si>
  <si>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</si>
  <si>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</si>
  <si>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</si>
  <si>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</si>
  <si>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</si>
  <si>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</si>
  <si>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</si>
  <si>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</si>
  <si>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</si>
  <si>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</si>
  <si>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</si>
  <si>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</si>
  <si>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</si>
  <si>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</si>
  <si>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</si>
  <si>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</si>
  <si>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</si>
  <si>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</si>
  <si>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</si>
  <si>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</si>
  <si>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</si>
  <si>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</si>
  <si>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</si>
  <si>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</si>
  <si>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</si>
  <si>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</si>
  <si>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</si>
  <si>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</si>
  <si>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</si>
  <si>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</si>
  <si>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</si>
  <si>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</si>
  <si>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</si>
  <si>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</si>
  <si>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</si>
  <si>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</si>
  <si>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</si>
  <si>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</si>
  <si>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</si>
  <si>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</si>
  <si>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</si>
  <si>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</si>
  <si>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</si>
  <si>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План на січень-лютий, з урахуванням змін тис. грн.</t>
  </si>
  <si>
    <t xml:space="preserve">План на январь-февраль,  с учетом изменений, тыс. грн. </t>
  </si>
  <si>
    <t/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</si>
  <si>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03 лютого,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</si>
  <si>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3 февраля, </t>
    </r>
    <r>
      <rPr>
        <sz val="11"/>
        <rFont val="Times New Roman"/>
        <family val="1"/>
      </rPr>
      <t>тыс. грн.</t>
    </r>
  </si>
  <si>
    <t>Будівництво</t>
  </si>
  <si>
    <t>Строительство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</si>
</sst>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vertical="center" wrapText="1"/>
    </xf>
    <xf numFmtId="172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4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wrapText="1"/>
    </xf>
    <xf numFmtId="49" fontId="15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center" wrapText="1"/>
    </xf>
    <xf numFmtId="172" fontId="17" fillId="0" borderId="0" xfId="0" applyNumberFormat="1" applyFont="1" applyFill="1" applyAlignment="1">
      <alignment horizontal="right" vertical="center" wrapText="1"/>
    </xf>
    <xf numFmtId="4" fontId="17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20" fillId="0" borderId="10" xfId="0" applyFont="1" applyFill="1" applyBorder="1" applyAlignment="1">
      <alignment vertical="top" wrapText="1"/>
    </xf>
    <xf numFmtId="172" fontId="18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172" fontId="14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172" fontId="24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19" fillId="0" borderId="10" xfId="0" applyNumberFormat="1" applyFont="1" applyFill="1" applyBorder="1" applyAlignment="1">
      <alignment horizontal="right" wrapText="1"/>
    </xf>
    <xf numFmtId="172" fontId="14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22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 quotePrefix="1">
      <alignment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="110" zoomScaleNormal="110"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2" sqref="A62"/>
    </sheetView>
  </sheetViews>
  <sheetFormatPr defaultColWidth="9.140625" defaultRowHeight="15"/>
  <cols>
    <col min="1" max="1" width="42.00390625" style="10" customWidth="1"/>
    <col min="2" max="2" width="18.421875" style="10" customWidth="1"/>
    <col min="3" max="3" width="17.28125" style="52" customWidth="1"/>
    <col min="4" max="4" width="17.8515625" style="52" customWidth="1"/>
    <col min="5" max="5" width="14.57421875" style="52" customWidth="1"/>
    <col min="6" max="16384" width="9.140625" style="10" customWidth="1"/>
  </cols>
  <sheetData>
    <row r="1" spans="1:5" s="1" customFormat="1" ht="45" customHeight="1">
      <c r="A1" s="72" t="s">
        <v>65</v>
      </c>
      <c r="B1" s="72"/>
      <c r="C1" s="72"/>
      <c r="D1" s="72"/>
      <c r="E1" s="72"/>
    </row>
    <row r="2" spans="1:5" s="1" customFormat="1" ht="12.75" customHeight="1">
      <c r="A2" s="15"/>
      <c r="B2" s="15"/>
      <c r="C2" s="15"/>
      <c r="D2" s="15"/>
      <c r="E2" s="57"/>
    </row>
    <row r="3" spans="1:5" s="1" customFormat="1" ht="54.75" customHeight="1">
      <c r="A3" s="73"/>
      <c r="B3" s="74" t="s">
        <v>63</v>
      </c>
      <c r="C3" s="74" t="s">
        <v>67</v>
      </c>
      <c r="D3" s="76" t="s">
        <v>70</v>
      </c>
      <c r="E3" s="73" t="s">
        <v>15</v>
      </c>
    </row>
    <row r="4" spans="1:5" s="1" customFormat="1" ht="51.75" customHeight="1">
      <c r="A4" s="73"/>
      <c r="B4" s="75"/>
      <c r="C4" s="75"/>
      <c r="D4" s="76"/>
      <c r="E4" s="73"/>
    </row>
    <row r="5" spans="1:5" s="2" customFormat="1" ht="16.5" customHeight="1">
      <c r="A5" s="16" t="s">
        <v>3</v>
      </c>
      <c r="B5" s="17">
        <f>B6+B13</f>
        <v>1069219.073</v>
      </c>
      <c r="C5" s="17">
        <f>C6+C13</f>
        <v>174814.429</v>
      </c>
      <c r="D5" s="17">
        <f>D6+D13</f>
        <v>75768.85387</v>
      </c>
      <c r="E5" s="18">
        <f>SUM(D5)/C5*100</f>
        <v>43.34244850578095</v>
      </c>
    </row>
    <row r="6" spans="1:5" s="14" customFormat="1" ht="16.5" customHeight="1">
      <c r="A6" s="29" t="s">
        <v>31</v>
      </c>
      <c r="B6" s="24">
        <v>1016590.3</v>
      </c>
      <c r="C6" s="24">
        <v>171416.798</v>
      </c>
      <c r="D6" s="66">
        <v>75768.85387</v>
      </c>
      <c r="E6" s="19">
        <f aca="true" t="shared" si="0" ref="E6:E36">SUM(D6)/C6*100</f>
        <v>44.20153377850402</v>
      </c>
    </row>
    <row r="7" spans="1:5" s="3" customFormat="1" ht="14.25" customHeight="1">
      <c r="A7" s="12" t="s">
        <v>1</v>
      </c>
      <c r="B7" s="11">
        <v>663355.479</v>
      </c>
      <c r="C7" s="11">
        <v>104964.591</v>
      </c>
      <c r="D7" s="11">
        <v>51070.65885</v>
      </c>
      <c r="E7" s="19">
        <f t="shared" si="0"/>
        <v>48.6551306144755</v>
      </c>
    </row>
    <row r="8" spans="1:5" s="3" customFormat="1" ht="15">
      <c r="A8" s="12" t="s">
        <v>26</v>
      </c>
      <c r="B8" s="11">
        <v>145938.204</v>
      </c>
      <c r="C8" s="11">
        <v>23094.595</v>
      </c>
      <c r="D8" s="11">
        <v>11240.73297</v>
      </c>
      <c r="E8" s="19">
        <f t="shared" si="0"/>
        <v>48.672570226929714</v>
      </c>
    </row>
    <row r="9" spans="1:5" s="3" customFormat="1" ht="15">
      <c r="A9" s="12" t="s">
        <v>4</v>
      </c>
      <c r="B9" s="11">
        <v>187.729</v>
      </c>
      <c r="C9" s="11">
        <v>9.628</v>
      </c>
      <c r="D9" s="11"/>
      <c r="E9" s="19"/>
    </row>
    <row r="10" spans="1:5" s="3" customFormat="1" ht="15">
      <c r="A10" s="12" t="s">
        <v>5</v>
      </c>
      <c r="B10" s="11">
        <v>57191.792</v>
      </c>
      <c r="C10" s="11">
        <v>7564.224</v>
      </c>
      <c r="D10" s="11">
        <v>970.4756</v>
      </c>
      <c r="E10" s="19"/>
    </row>
    <row r="11" spans="1:5" s="3" customFormat="1" ht="15">
      <c r="A11" s="12" t="s">
        <v>28</v>
      </c>
      <c r="B11" s="11">
        <v>83971.397</v>
      </c>
      <c r="C11" s="11">
        <v>28655.155</v>
      </c>
      <c r="D11" s="11">
        <v>10043.97833</v>
      </c>
      <c r="E11" s="19">
        <f t="shared" si="0"/>
        <v>35.051209215235446</v>
      </c>
    </row>
    <row r="12" spans="1:8" s="3" customFormat="1" ht="15">
      <c r="A12" s="12" t="s">
        <v>13</v>
      </c>
      <c r="B12" s="11">
        <f>SUM(B6)-B7-B8-B9-B10-B11</f>
        <v>65945.69900000002</v>
      </c>
      <c r="C12" s="11">
        <f>SUM(C6)-C7-C8-C9-C10-C11</f>
        <v>7128.6050000000105</v>
      </c>
      <c r="D12" s="11">
        <f>SUM(D6)-D7-D8-D9-D10-D11</f>
        <v>2443.0081200000077</v>
      </c>
      <c r="E12" s="19">
        <f t="shared" si="0"/>
        <v>34.2704935958719</v>
      </c>
      <c r="H12" s="71" t="s">
        <v>69</v>
      </c>
    </row>
    <row r="13" spans="1:8" s="3" customFormat="1" ht="15">
      <c r="A13" s="29" t="s">
        <v>14</v>
      </c>
      <c r="B13" s="24">
        <v>52628.773</v>
      </c>
      <c r="C13" s="24">
        <v>3397.631</v>
      </c>
      <c r="D13" s="24"/>
      <c r="E13" s="19"/>
      <c r="H13" s="71"/>
    </row>
    <row r="14" spans="1:5" s="2" customFormat="1" ht="14.25">
      <c r="A14" s="16" t="s">
        <v>6</v>
      </c>
      <c r="B14" s="17">
        <f>B15+B22</f>
        <v>495528.489</v>
      </c>
      <c r="C14" s="17">
        <f>C15+C22</f>
        <v>87513.573</v>
      </c>
      <c r="D14" s="17">
        <f>D15+D22</f>
        <v>34354.23719</v>
      </c>
      <c r="E14" s="18">
        <f t="shared" si="0"/>
        <v>39.25589598541474</v>
      </c>
    </row>
    <row r="15" spans="1:5" s="14" customFormat="1" ht="15">
      <c r="A15" s="29" t="s">
        <v>30</v>
      </c>
      <c r="B15" s="24">
        <f>458018.7+29125.5</f>
        <v>487144.2</v>
      </c>
      <c r="C15" s="24">
        <f>80323.323+4854.25</f>
        <v>85177.573</v>
      </c>
      <c r="D15" s="24">
        <f>31927.11219+2427.125</f>
        <v>34354.23719</v>
      </c>
      <c r="E15" s="19">
        <f t="shared" si="0"/>
        <v>40.332491265042265</v>
      </c>
    </row>
    <row r="16" spans="1:5" s="3" customFormat="1" ht="15">
      <c r="A16" s="12" t="s">
        <v>1</v>
      </c>
      <c r="B16" s="11"/>
      <c r="C16" s="11"/>
      <c r="D16" s="11"/>
      <c r="E16" s="19"/>
    </row>
    <row r="17" spans="1:5" s="3" customFormat="1" ht="15">
      <c r="A17" s="12" t="s">
        <v>26</v>
      </c>
      <c r="B17" s="11"/>
      <c r="C17" s="11"/>
      <c r="D17" s="11"/>
      <c r="E17" s="19"/>
    </row>
    <row r="18" spans="1:5" s="3" customFormat="1" ht="15">
      <c r="A18" s="12" t="s">
        <v>4</v>
      </c>
      <c r="B18" s="11"/>
      <c r="C18" s="11"/>
      <c r="D18" s="11"/>
      <c r="E18" s="19"/>
    </row>
    <row r="19" spans="1:5" s="3" customFormat="1" ht="15">
      <c r="A19" s="12" t="s">
        <v>5</v>
      </c>
      <c r="B19" s="11"/>
      <c r="C19" s="11"/>
      <c r="D19" s="11"/>
      <c r="E19" s="19"/>
    </row>
    <row r="20" spans="1:5" s="3" customFormat="1" ht="15">
      <c r="A20" s="12" t="s">
        <v>28</v>
      </c>
      <c r="B20" s="11"/>
      <c r="C20" s="11"/>
      <c r="D20" s="11"/>
      <c r="E20" s="19"/>
    </row>
    <row r="21" spans="1:5" s="3" customFormat="1" ht="15">
      <c r="A21" s="50" t="s">
        <v>13</v>
      </c>
      <c r="B21" s="11">
        <f>SUM(B15)-B16-B17-B18-B19-B20</f>
        <v>487144.2</v>
      </c>
      <c r="C21" s="11">
        <f>SUM(C15)-C16-C17-C18-C19-C20</f>
        <v>85177.573</v>
      </c>
      <c r="D21" s="11">
        <f>SUM(D15)-D16-D17-D18-D19-D20</f>
        <v>34354.23719</v>
      </c>
      <c r="E21" s="19">
        <f t="shared" si="0"/>
        <v>40.332491265042265</v>
      </c>
    </row>
    <row r="22" spans="1:5" s="3" customFormat="1" ht="15">
      <c r="A22" s="51" t="s">
        <v>14</v>
      </c>
      <c r="B22" s="24">
        <v>8384.289</v>
      </c>
      <c r="C22" s="24">
        <v>2336</v>
      </c>
      <c r="D22" s="24"/>
      <c r="E22" s="19"/>
    </row>
    <row r="23" spans="1:5" s="2" customFormat="1" ht="23.25" customHeight="1">
      <c r="A23" s="16" t="s">
        <v>25</v>
      </c>
      <c r="B23" s="17">
        <f>B24+B34</f>
        <v>884012.25</v>
      </c>
      <c r="C23" s="17">
        <f>C24+C34</f>
        <v>238517.162</v>
      </c>
      <c r="D23" s="17">
        <f>D24+D34</f>
        <v>153966.617</v>
      </c>
      <c r="E23" s="18">
        <f t="shared" si="0"/>
        <v>64.55158853516795</v>
      </c>
    </row>
    <row r="24" spans="1:5" s="14" customFormat="1" ht="15">
      <c r="A24" s="29" t="s">
        <v>30</v>
      </c>
      <c r="B24" s="24">
        <v>880542.25</v>
      </c>
      <c r="C24" s="24">
        <v>238327.162</v>
      </c>
      <c r="D24" s="24">
        <f>153965.066+1.551</f>
        <v>153966.617</v>
      </c>
      <c r="E24" s="19">
        <f t="shared" si="0"/>
        <v>64.60305057465501</v>
      </c>
    </row>
    <row r="25" spans="1:5" s="3" customFormat="1" ht="15">
      <c r="A25" s="12" t="s">
        <v>1</v>
      </c>
      <c r="B25" s="11">
        <v>22699.713</v>
      </c>
      <c r="C25" s="11">
        <v>3469.972</v>
      </c>
      <c r="D25" s="11">
        <v>1527.403</v>
      </c>
      <c r="E25" s="19">
        <f t="shared" si="0"/>
        <v>44.01773270792963</v>
      </c>
    </row>
    <row r="26" spans="1:5" s="3" customFormat="1" ht="15">
      <c r="A26" s="12" t="s">
        <v>26</v>
      </c>
      <c r="B26" s="11">
        <v>4944.224</v>
      </c>
      <c r="C26" s="11">
        <v>761.894</v>
      </c>
      <c r="D26" s="11">
        <v>334.755</v>
      </c>
      <c r="E26" s="19">
        <f t="shared" si="0"/>
        <v>43.937214363152876</v>
      </c>
    </row>
    <row r="27" spans="1:5" s="3" customFormat="1" ht="15">
      <c r="A27" s="12" t="s">
        <v>4</v>
      </c>
      <c r="B27" s="11">
        <v>88.175</v>
      </c>
      <c r="C27" s="11">
        <v>6.52</v>
      </c>
      <c r="D27" s="11">
        <v>2.95</v>
      </c>
      <c r="E27" s="19">
        <f t="shared" si="0"/>
        <v>45.24539877300614</v>
      </c>
    </row>
    <row r="28" spans="1:5" s="3" customFormat="1" ht="15">
      <c r="A28" s="12" t="s">
        <v>5</v>
      </c>
      <c r="B28" s="11">
        <v>325.99</v>
      </c>
      <c r="C28" s="11">
        <v>42.454</v>
      </c>
      <c r="D28" s="11">
        <v>15.795</v>
      </c>
      <c r="E28" s="19">
        <f t="shared" si="0"/>
        <v>37.204974796250056</v>
      </c>
    </row>
    <row r="29" spans="1:5" s="3" customFormat="1" ht="15">
      <c r="A29" s="12" t="s">
        <v>28</v>
      </c>
      <c r="B29" s="11">
        <v>1301.5</v>
      </c>
      <c r="C29" s="11">
        <v>476.514</v>
      </c>
      <c r="D29" s="11">
        <v>127.351</v>
      </c>
      <c r="E29" s="19">
        <f t="shared" si="0"/>
        <v>26.72555265952312</v>
      </c>
    </row>
    <row r="30" spans="1:5" s="3" customFormat="1" ht="15">
      <c r="A30" s="12" t="s">
        <v>13</v>
      </c>
      <c r="B30" s="11">
        <f>SUM(B24)-B25-B26-B27-B28-B29</f>
        <v>851182.6479999999</v>
      </c>
      <c r="C30" s="11">
        <f>SUM(C24)-C25-C26-C27-C28-C29</f>
        <v>233569.80800000002</v>
      </c>
      <c r="D30" s="11">
        <f>SUM(D24)-D25-D26-D27-D28-D29</f>
        <v>151958.36299999998</v>
      </c>
      <c r="E30" s="19">
        <f t="shared" si="0"/>
        <v>65.05907775546056</v>
      </c>
    </row>
    <row r="31" spans="1:5" s="3" customFormat="1" ht="15">
      <c r="A31" s="12" t="s">
        <v>18</v>
      </c>
      <c r="B31" s="11">
        <f>SUM(B32:B33)</f>
        <v>778232.088</v>
      </c>
      <c r="C31" s="11">
        <f>SUM(C32:C33)</f>
        <v>230714.9</v>
      </c>
      <c r="D31" s="11">
        <f>SUM(D32:D33)</f>
        <v>148987.939</v>
      </c>
      <c r="E31" s="19">
        <f t="shared" si="0"/>
        <v>64.57664372782166</v>
      </c>
    </row>
    <row r="32" spans="1:5" s="3" customFormat="1" ht="15">
      <c r="A32" s="13" t="s">
        <v>21</v>
      </c>
      <c r="B32" s="11">
        <v>460023.188</v>
      </c>
      <c r="C32" s="11">
        <v>83696</v>
      </c>
      <c r="D32" s="65">
        <f>34560.267+2977.674</f>
        <v>37537.941</v>
      </c>
      <c r="E32" s="19">
        <f t="shared" si="0"/>
        <v>44.85034051806538</v>
      </c>
    </row>
    <row r="33" spans="1:5" s="3" customFormat="1" ht="15">
      <c r="A33" s="13" t="s">
        <v>19</v>
      </c>
      <c r="B33" s="11">
        <v>318208.9</v>
      </c>
      <c r="C33" s="11">
        <v>147018.9</v>
      </c>
      <c r="D33" s="11">
        <v>111449.998</v>
      </c>
      <c r="E33" s="19">
        <f t="shared" si="0"/>
        <v>75.80657860996104</v>
      </c>
    </row>
    <row r="34" spans="1:5" s="3" customFormat="1" ht="15">
      <c r="A34" s="29" t="s">
        <v>14</v>
      </c>
      <c r="B34" s="24">
        <v>3470</v>
      </c>
      <c r="C34" s="24">
        <v>190</v>
      </c>
      <c r="D34" s="24"/>
      <c r="E34" s="19"/>
    </row>
    <row r="35" spans="1:5" s="2" customFormat="1" ht="14.25">
      <c r="A35" s="16" t="s">
        <v>7</v>
      </c>
      <c r="B35" s="17">
        <f>B36+B41</f>
        <v>125445.829</v>
      </c>
      <c r="C35" s="17">
        <f>C36+C41</f>
        <v>20676.201</v>
      </c>
      <c r="D35" s="17">
        <f>D36+D41</f>
        <v>7689.49062</v>
      </c>
      <c r="E35" s="18">
        <f t="shared" si="0"/>
        <v>37.190055465218194</v>
      </c>
    </row>
    <row r="36" spans="1:5" s="14" customFormat="1" ht="15">
      <c r="A36" s="29" t="s">
        <v>30</v>
      </c>
      <c r="B36" s="24">
        <v>119848.4</v>
      </c>
      <c r="C36" s="24">
        <v>20216.201</v>
      </c>
      <c r="D36" s="24">
        <v>7689.49062</v>
      </c>
      <c r="E36" s="19">
        <f t="shared" si="0"/>
        <v>38.03627902195868</v>
      </c>
    </row>
    <row r="37" spans="1:5" s="3" customFormat="1" ht="15">
      <c r="A37" s="12" t="s">
        <v>1</v>
      </c>
      <c r="B37" s="11">
        <v>60226.938</v>
      </c>
      <c r="C37" s="11">
        <v>9337.651</v>
      </c>
      <c r="D37" s="11">
        <v>4206.51148</v>
      </c>
      <c r="E37" s="19">
        <f aca="true" t="shared" si="1" ref="E37:E71">SUM(D37)/C37*100</f>
        <v>45.04892590224244</v>
      </c>
    </row>
    <row r="38" spans="1:5" s="3" customFormat="1" ht="15">
      <c r="A38" s="12" t="s">
        <v>26</v>
      </c>
      <c r="B38" s="11">
        <v>13249.926</v>
      </c>
      <c r="C38" s="11">
        <v>2108.376</v>
      </c>
      <c r="D38" s="11">
        <v>957.74397</v>
      </c>
      <c r="E38" s="19">
        <f t="shared" si="1"/>
        <v>45.425672176120386</v>
      </c>
    </row>
    <row r="39" spans="1:5" s="3" customFormat="1" ht="15">
      <c r="A39" s="12" t="s">
        <v>28</v>
      </c>
      <c r="B39" s="11">
        <v>6311.124</v>
      </c>
      <c r="C39" s="11">
        <v>2201.077</v>
      </c>
      <c r="D39" s="11">
        <v>675.61199</v>
      </c>
      <c r="E39" s="19">
        <f t="shared" si="1"/>
        <v>30.694609502529897</v>
      </c>
    </row>
    <row r="40" spans="1:5" s="3" customFormat="1" ht="15">
      <c r="A40" s="12" t="s">
        <v>13</v>
      </c>
      <c r="B40" s="11">
        <f>SUM(B36)-B37-B38-B39</f>
        <v>40060.412</v>
      </c>
      <c r="C40" s="11">
        <f>SUM(C36)-C37-C38-C39</f>
        <v>6569.097000000001</v>
      </c>
      <c r="D40" s="11">
        <f>SUM(D36)-D37-D38-D39</f>
        <v>1849.6231799999996</v>
      </c>
      <c r="E40" s="19">
        <f t="shared" si="1"/>
        <v>28.156429719335847</v>
      </c>
    </row>
    <row r="41" spans="1:5" s="3" customFormat="1" ht="15">
      <c r="A41" s="29" t="s">
        <v>14</v>
      </c>
      <c r="B41" s="24">
        <v>5597.429</v>
      </c>
      <c r="C41" s="24">
        <v>460</v>
      </c>
      <c r="D41" s="24"/>
      <c r="E41" s="19"/>
    </row>
    <row r="42" spans="1:5" s="2" customFormat="1" ht="14.25">
      <c r="A42" s="16" t="s">
        <v>8</v>
      </c>
      <c r="B42" s="17">
        <f>B43+B48</f>
        <v>90537.807</v>
      </c>
      <c r="C42" s="17">
        <f>C43+C48</f>
        <v>17750.618</v>
      </c>
      <c r="D42" s="17">
        <f>D43+D48</f>
        <v>3906.381</v>
      </c>
      <c r="E42" s="18">
        <f t="shared" si="1"/>
        <v>22.007014065651124</v>
      </c>
    </row>
    <row r="43" spans="1:5" s="14" customFormat="1" ht="15">
      <c r="A43" s="29" t="s">
        <v>30</v>
      </c>
      <c r="B43" s="24">
        <v>72865.3</v>
      </c>
      <c r="C43" s="24">
        <v>12629.927</v>
      </c>
      <c r="D43" s="24">
        <v>3906.381</v>
      </c>
      <c r="E43" s="19">
        <f t="shared" si="1"/>
        <v>30.929561192238086</v>
      </c>
    </row>
    <row r="44" spans="1:5" s="3" customFormat="1" ht="15">
      <c r="A44" s="12" t="s">
        <v>1</v>
      </c>
      <c r="B44" s="11">
        <v>37035.729</v>
      </c>
      <c r="C44" s="11">
        <v>5562.589</v>
      </c>
      <c r="D44" s="11">
        <v>2607.328</v>
      </c>
      <c r="E44" s="19">
        <f t="shared" si="1"/>
        <v>46.87256239855218</v>
      </c>
    </row>
    <row r="45" spans="1:5" s="3" customFormat="1" ht="15">
      <c r="A45" s="12" t="s">
        <v>26</v>
      </c>
      <c r="B45" s="11">
        <v>8151.542</v>
      </c>
      <c r="C45" s="11">
        <v>1224.362</v>
      </c>
      <c r="D45" s="11">
        <v>566.851</v>
      </c>
      <c r="E45" s="19">
        <f t="shared" si="1"/>
        <v>46.297663599490996</v>
      </c>
    </row>
    <row r="46" spans="1:5" s="3" customFormat="1" ht="15">
      <c r="A46" s="12" t="s">
        <v>28</v>
      </c>
      <c r="B46" s="11">
        <v>5627.013</v>
      </c>
      <c r="C46" s="11">
        <v>1757.124</v>
      </c>
      <c r="D46" s="11">
        <v>53.229</v>
      </c>
      <c r="E46" s="19">
        <f t="shared" si="1"/>
        <v>3.029325192758166</v>
      </c>
    </row>
    <row r="47" spans="1:5" s="3" customFormat="1" ht="15">
      <c r="A47" s="12" t="s">
        <v>13</v>
      </c>
      <c r="B47" s="11">
        <f>SUM(B43)-B44-B45-B46</f>
        <v>22051.016000000003</v>
      </c>
      <c r="C47" s="11">
        <f>SUM(C43)-C44-C45-C46</f>
        <v>4085.852</v>
      </c>
      <c r="D47" s="11">
        <f>SUM(D43)-D44-D45-D46</f>
        <v>678.9729999999998</v>
      </c>
      <c r="E47" s="19">
        <f t="shared" si="1"/>
        <v>16.617660159986215</v>
      </c>
    </row>
    <row r="48" spans="1:5" s="3" customFormat="1" ht="15">
      <c r="A48" s="29" t="s">
        <v>14</v>
      </c>
      <c r="B48" s="24">
        <v>17672.507</v>
      </c>
      <c r="C48" s="24">
        <v>5120.691</v>
      </c>
      <c r="D48" s="24"/>
      <c r="E48" s="19"/>
    </row>
    <row r="49" spans="1:5" s="3" customFormat="1" ht="14.25">
      <c r="A49" s="16" t="s">
        <v>0</v>
      </c>
      <c r="B49" s="17">
        <f>B50+B55</f>
        <v>135801.96000000002</v>
      </c>
      <c r="C49" s="17">
        <f>C50+C55</f>
        <v>19149.809999999998</v>
      </c>
      <c r="D49" s="17">
        <f>D50+D55</f>
        <v>7364.71365</v>
      </c>
      <c r="E49" s="18">
        <f t="shared" si="1"/>
        <v>38.45841629760295</v>
      </c>
    </row>
    <row r="50" spans="1:5" s="3" customFormat="1" ht="15">
      <c r="A50" s="29" t="s">
        <v>30</v>
      </c>
      <c r="B50" s="24">
        <v>122801.96</v>
      </c>
      <c r="C50" s="24">
        <v>18790.635</v>
      </c>
      <c r="D50" s="24">
        <v>7364.71365</v>
      </c>
      <c r="E50" s="19">
        <f t="shared" si="1"/>
        <v>39.19353257620086</v>
      </c>
    </row>
    <row r="51" spans="1:5" s="3" customFormat="1" ht="15">
      <c r="A51" s="12" t="s">
        <v>1</v>
      </c>
      <c r="B51" s="11">
        <v>81242.746</v>
      </c>
      <c r="C51" s="11">
        <v>11813.822</v>
      </c>
      <c r="D51" s="11">
        <v>5472.25628</v>
      </c>
      <c r="E51" s="19">
        <f t="shared" si="1"/>
        <v>46.32079508223503</v>
      </c>
    </row>
    <row r="52" spans="1:5" s="3" customFormat="1" ht="15">
      <c r="A52" s="12" t="s">
        <v>26</v>
      </c>
      <c r="B52" s="11">
        <v>17899.497</v>
      </c>
      <c r="C52" s="11">
        <v>2645.906</v>
      </c>
      <c r="D52" s="11">
        <v>1204.70953</v>
      </c>
      <c r="E52" s="19">
        <f t="shared" si="1"/>
        <v>45.53107820156877</v>
      </c>
    </row>
    <row r="53" spans="1:5" s="3" customFormat="1" ht="15">
      <c r="A53" s="12" t="s">
        <v>28</v>
      </c>
      <c r="B53" s="11">
        <v>4844.889</v>
      </c>
      <c r="C53" s="11">
        <v>1650.84</v>
      </c>
      <c r="D53" s="11">
        <v>355.12758</v>
      </c>
      <c r="E53" s="19">
        <f t="shared" si="1"/>
        <v>21.51193210729084</v>
      </c>
    </row>
    <row r="54" spans="1:5" s="3" customFormat="1" ht="15">
      <c r="A54" s="12" t="s">
        <v>13</v>
      </c>
      <c r="B54" s="11">
        <f>SUM(B50)-B51-B52-B53</f>
        <v>18814.82800000001</v>
      </c>
      <c r="C54" s="11">
        <f>SUM(C50)-C51-C52-C53</f>
        <v>2680.066999999998</v>
      </c>
      <c r="D54" s="11">
        <f>SUM(D50)-D51-D52-D53</f>
        <v>332.62026</v>
      </c>
      <c r="E54" s="19">
        <f t="shared" si="1"/>
        <v>12.410893459006815</v>
      </c>
    </row>
    <row r="55" spans="1:5" s="3" customFormat="1" ht="15">
      <c r="A55" s="29" t="s">
        <v>14</v>
      </c>
      <c r="B55" s="24">
        <v>13000</v>
      </c>
      <c r="C55" s="24">
        <v>359.175</v>
      </c>
      <c r="D55" s="24"/>
      <c r="E55" s="19"/>
    </row>
    <row r="56" spans="1:5" s="3" customFormat="1" ht="14.25" customHeight="1">
      <c r="A56" s="20" t="s">
        <v>9</v>
      </c>
      <c r="B56" s="21">
        <f>B57+B60</f>
        <v>341818.793</v>
      </c>
      <c r="C56" s="21">
        <f>C57+C60</f>
        <v>53553.236000000004</v>
      </c>
      <c r="D56" s="67">
        <f>D57+D60</f>
        <v>9200.917</v>
      </c>
      <c r="E56" s="18">
        <f t="shared" si="1"/>
        <v>17.18087960174806</v>
      </c>
    </row>
    <row r="57" spans="1:5" s="3" customFormat="1" ht="14.25" customHeight="1">
      <c r="A57" s="29" t="s">
        <v>30</v>
      </c>
      <c r="B57" s="24">
        <v>203708.404</v>
      </c>
      <c r="C57" s="24">
        <v>32453.236</v>
      </c>
      <c r="D57" s="24">
        <v>9200.917</v>
      </c>
      <c r="E57" s="19">
        <f t="shared" si="1"/>
        <v>28.351308325616586</v>
      </c>
    </row>
    <row r="58" spans="1:5" s="3" customFormat="1" ht="15">
      <c r="A58" s="12" t="s">
        <v>28</v>
      </c>
      <c r="B58" s="11">
        <v>26401.623</v>
      </c>
      <c r="C58" s="11">
        <v>6375.1</v>
      </c>
      <c r="D58" s="11">
        <v>2748.47383</v>
      </c>
      <c r="E58" s="19">
        <f t="shared" si="1"/>
        <v>43.11263870370661</v>
      </c>
    </row>
    <row r="59" spans="1:5" s="3" customFormat="1" ht="15">
      <c r="A59" s="12" t="s">
        <v>13</v>
      </c>
      <c r="B59" s="11">
        <f>SUM(B57)-B58</f>
        <v>177306.78100000002</v>
      </c>
      <c r="C59" s="11">
        <f>SUM(C57)-C58</f>
        <v>26078.136</v>
      </c>
      <c r="D59" s="11">
        <f>SUM(D57)-D58</f>
        <v>6452.44317</v>
      </c>
      <c r="E59" s="19">
        <f t="shared" si="1"/>
        <v>24.74273149737389</v>
      </c>
    </row>
    <row r="60" spans="1:5" s="3" customFormat="1" ht="15">
      <c r="A60" s="29" t="s">
        <v>14</v>
      </c>
      <c r="B60" s="24">
        <f>135110.389+3000</f>
        <v>138110.389</v>
      </c>
      <c r="C60" s="24">
        <f>80+21020</f>
        <v>21100</v>
      </c>
      <c r="D60" s="24"/>
      <c r="E60" s="19"/>
    </row>
    <row r="61" spans="1:5" s="3" customFormat="1" ht="17.25" customHeight="1">
      <c r="A61" s="20" t="s">
        <v>72</v>
      </c>
      <c r="B61" s="21">
        <f>SUM(B62)</f>
        <v>127014.104</v>
      </c>
      <c r="C61" s="21">
        <f>SUM(C62)</f>
        <v>8407.515</v>
      </c>
      <c r="D61" s="21">
        <f>SUM(D62)</f>
        <v>0</v>
      </c>
      <c r="E61" s="19"/>
    </row>
    <row r="62" spans="1:5" s="3" customFormat="1" ht="15">
      <c r="A62" s="29" t="s">
        <v>14</v>
      </c>
      <c r="B62" s="24">
        <v>127014.104</v>
      </c>
      <c r="C62" s="24">
        <v>8407.515</v>
      </c>
      <c r="D62" s="24"/>
      <c r="E62" s="19"/>
    </row>
    <row r="63" spans="1:5" s="3" customFormat="1" ht="15" customHeight="1">
      <c r="A63" s="22" t="s">
        <v>16</v>
      </c>
      <c r="B63" s="21">
        <f>SUM(B64:B65)</f>
        <v>149111.544</v>
      </c>
      <c r="C63" s="21">
        <f>SUM(C64:C65)</f>
        <v>16292.5</v>
      </c>
      <c r="D63" s="21">
        <f>SUM(D64:D65)</f>
        <v>0</v>
      </c>
      <c r="E63" s="18">
        <f t="shared" si="1"/>
        <v>0</v>
      </c>
    </row>
    <row r="64" spans="1:5" s="3" customFormat="1" ht="15">
      <c r="A64" s="29" t="s">
        <v>13</v>
      </c>
      <c r="B64" s="24">
        <v>91447.315</v>
      </c>
      <c r="C64" s="24">
        <v>16242.5</v>
      </c>
      <c r="D64" s="24"/>
      <c r="E64" s="19">
        <f t="shared" si="1"/>
        <v>0</v>
      </c>
    </row>
    <row r="65" spans="1:5" s="3" customFormat="1" ht="15">
      <c r="A65" s="29" t="s">
        <v>14</v>
      </c>
      <c r="B65" s="24">
        <v>57664.229</v>
      </c>
      <c r="C65" s="24">
        <v>50</v>
      </c>
      <c r="D65" s="24"/>
      <c r="E65" s="19"/>
    </row>
    <row r="66" spans="1:5" s="3" customFormat="1" ht="45.75" customHeight="1">
      <c r="A66" s="23" t="s">
        <v>20</v>
      </c>
      <c r="B66" s="21">
        <f>SUM(B67:B67)</f>
        <v>1000</v>
      </c>
      <c r="C66" s="21">
        <f>SUM(C67:C67)</f>
        <v>0</v>
      </c>
      <c r="D66" s="21">
        <f>SUM(D67:D67)</f>
        <v>0</v>
      </c>
      <c r="E66" s="18"/>
    </row>
    <row r="67" spans="1:5" s="3" customFormat="1" ht="15">
      <c r="A67" s="29" t="s">
        <v>14</v>
      </c>
      <c r="B67" s="24">
        <v>1000</v>
      </c>
      <c r="C67" s="24"/>
      <c r="D67" s="24"/>
      <c r="E67" s="19"/>
    </row>
    <row r="68" spans="1:5" s="3" customFormat="1" ht="28.5">
      <c r="A68" s="22" t="s">
        <v>10</v>
      </c>
      <c r="B68" s="17">
        <f>SUM(B69)+B72</f>
        <v>8700</v>
      </c>
      <c r="C68" s="17">
        <f>SUM(C69)+C72</f>
        <v>1142.193</v>
      </c>
      <c r="D68" s="17">
        <f>SUM(D69)+D72</f>
        <v>1.164</v>
      </c>
      <c r="E68" s="18">
        <f t="shared" si="1"/>
        <v>0.10190922199663278</v>
      </c>
    </row>
    <row r="69" spans="1:5" s="3" customFormat="1" ht="15">
      <c r="A69" s="29" t="s">
        <v>30</v>
      </c>
      <c r="B69" s="24">
        <v>8670</v>
      </c>
      <c r="C69" s="24">
        <v>1142.193</v>
      </c>
      <c r="D69" s="24">
        <v>1.164</v>
      </c>
      <c r="E69" s="19">
        <f t="shared" si="1"/>
        <v>0.10190922199663278</v>
      </c>
    </row>
    <row r="70" spans="1:5" s="3" customFormat="1" ht="15">
      <c r="A70" s="12" t="s">
        <v>28</v>
      </c>
      <c r="B70" s="11">
        <v>14</v>
      </c>
      <c r="C70" s="11">
        <v>11.6</v>
      </c>
      <c r="D70" s="11">
        <v>1.164</v>
      </c>
      <c r="E70" s="19">
        <f t="shared" si="1"/>
        <v>10.034482758620689</v>
      </c>
    </row>
    <row r="71" spans="1:5" s="3" customFormat="1" ht="15">
      <c r="A71" s="12" t="s">
        <v>13</v>
      </c>
      <c r="B71" s="11">
        <f>SUM(B69)-B70</f>
        <v>8656</v>
      </c>
      <c r="C71" s="11">
        <f>SUM(C69)-C70</f>
        <v>1130.593</v>
      </c>
      <c r="D71" s="11">
        <f>SUM(D69)-D70</f>
        <v>0</v>
      </c>
      <c r="E71" s="18">
        <f t="shared" si="1"/>
        <v>0</v>
      </c>
    </row>
    <row r="72" spans="1:5" s="3" customFormat="1" ht="15">
      <c r="A72" s="29" t="s">
        <v>14</v>
      </c>
      <c r="B72" s="24">
        <v>30</v>
      </c>
      <c r="C72" s="24"/>
      <c r="D72" s="24"/>
      <c r="E72" s="19"/>
    </row>
    <row r="73" spans="1:5" s="2" customFormat="1" ht="15">
      <c r="A73" s="22" t="s">
        <v>11</v>
      </c>
      <c r="B73" s="17">
        <v>2589.8</v>
      </c>
      <c r="C73" s="17">
        <v>539.8</v>
      </c>
      <c r="D73" s="17"/>
      <c r="E73" s="19">
        <f>SUM(D73)/C73*100</f>
        <v>0</v>
      </c>
    </row>
    <row r="74" spans="1:5" s="2" customFormat="1" ht="14.25">
      <c r="A74" s="22" t="s">
        <v>12</v>
      </c>
      <c r="B74" s="17">
        <v>53836.8</v>
      </c>
      <c r="C74" s="17">
        <v>8972.8</v>
      </c>
      <c r="D74" s="17">
        <v>3546.2</v>
      </c>
      <c r="E74" s="18">
        <f>SUM(D74)/C74*100</f>
        <v>39.52166547788873</v>
      </c>
    </row>
    <row r="75" spans="1:5" s="2" customFormat="1" ht="15">
      <c r="A75" s="16" t="s">
        <v>17</v>
      </c>
      <c r="B75" s="17">
        <f>SUM(B76)+B80</f>
        <v>99599.401</v>
      </c>
      <c r="C75" s="17">
        <f>SUM(C76)+C80</f>
        <v>1138.18</v>
      </c>
      <c r="D75" s="17">
        <f>SUM(D76)+D80</f>
        <v>210.417</v>
      </c>
      <c r="E75" s="19">
        <f>SUM(D75)/C75*100</f>
        <v>18.48714614560087</v>
      </c>
    </row>
    <row r="76" spans="1:5" s="2" customFormat="1" ht="15">
      <c r="A76" s="29" t="s">
        <v>30</v>
      </c>
      <c r="B76" s="24">
        <f>19472.261+900.74</f>
        <v>20373.001</v>
      </c>
      <c r="C76" s="24">
        <v>1063.18</v>
      </c>
      <c r="D76" s="24">
        <v>210.417</v>
      </c>
      <c r="E76" s="18">
        <f>SUM(D76)/C76*100</f>
        <v>19.791286517805073</v>
      </c>
    </row>
    <row r="77" spans="1:5" s="3" customFormat="1" ht="15">
      <c r="A77" s="12" t="s">
        <v>1</v>
      </c>
      <c r="B77" s="11"/>
      <c r="C77" s="11"/>
      <c r="D77" s="11"/>
      <c r="E77" s="18"/>
    </row>
    <row r="78" spans="1:5" s="3" customFormat="1" ht="15">
      <c r="A78" s="12" t="s">
        <v>26</v>
      </c>
      <c r="B78" s="11"/>
      <c r="C78" s="11"/>
      <c r="D78" s="11"/>
      <c r="E78" s="18"/>
    </row>
    <row r="79" spans="1:5" s="3" customFormat="1" ht="15">
      <c r="A79" s="12" t="s">
        <v>13</v>
      </c>
      <c r="B79" s="11">
        <f>SUM(B76)-B77-B78</f>
        <v>20373.001</v>
      </c>
      <c r="C79" s="11">
        <f>SUM(C76)-C77-C78</f>
        <v>1063.18</v>
      </c>
      <c r="D79" s="11">
        <f>SUM(D76)-D77-D78</f>
        <v>210.417</v>
      </c>
      <c r="E79" s="19">
        <f aca="true" t="shared" si="2" ref="E79:E90">SUM(D79)/C79*100</f>
        <v>19.791286517805073</v>
      </c>
    </row>
    <row r="80" spans="1:5" s="3" customFormat="1" ht="15">
      <c r="A80" s="29" t="s">
        <v>14</v>
      </c>
      <c r="B80" s="24">
        <f>150+79076.4</f>
        <v>79226.4</v>
      </c>
      <c r="C80" s="24">
        <f>75</f>
        <v>75</v>
      </c>
      <c r="D80" s="24"/>
      <c r="E80" s="19"/>
    </row>
    <row r="81" spans="1:5" s="3" customFormat="1" ht="27">
      <c r="A81" s="25" t="s">
        <v>22</v>
      </c>
      <c r="B81" s="68">
        <f>23000+777.24</f>
        <v>23777.24</v>
      </c>
      <c r="C81" s="68">
        <f>2500</f>
        <v>2500</v>
      </c>
      <c r="D81" s="17"/>
      <c r="E81" s="18"/>
    </row>
    <row r="82" spans="1:11" s="9" customFormat="1" ht="15.75">
      <c r="A82" s="26" t="s">
        <v>24</v>
      </c>
      <c r="B82" s="69">
        <f>B5+B14+B23+B35+B42+B49+B56+B61+B63+B66+B68+B73+B74+B75+B81</f>
        <v>3607993.0899999994</v>
      </c>
      <c r="C82" s="69">
        <f>C5+C14+C23+C35+C42+C49+C56+C61+C63+C66+C68+C73+C74+C75+C81</f>
        <v>650968.0170000002</v>
      </c>
      <c r="D82" s="27">
        <f>D5+D14+D23+D35+D42+D49+D56+D61+D63+D66+D68+D73+D74+D75+D81</f>
        <v>296008.99133</v>
      </c>
      <c r="E82" s="70">
        <f t="shared" si="2"/>
        <v>45.47212514282401</v>
      </c>
      <c r="F82" s="5"/>
      <c r="G82" s="6"/>
      <c r="H82" s="5"/>
      <c r="I82" s="7"/>
      <c r="J82" s="8"/>
      <c r="K82" s="8"/>
    </row>
    <row r="83" spans="1:11" s="9" customFormat="1" ht="15.75">
      <c r="A83" s="16" t="s">
        <v>30</v>
      </c>
      <c r="B83" s="27">
        <f>B6+B15+B24+B36+B43+B50+B57+B64+B69+B76+B74</f>
        <v>3077827.9299999997</v>
      </c>
      <c r="C83" s="27">
        <f>C6+C15+C24+C36+C43+C50+C57+C64+C69+C76+C74</f>
        <v>606432.2050000002</v>
      </c>
      <c r="D83" s="27">
        <f>D6+D15+D24+D36+D43+D50+D57+D64+D69+D76+D74</f>
        <v>296008.99133</v>
      </c>
      <c r="E83" s="70">
        <f t="shared" si="2"/>
        <v>48.81155533783037</v>
      </c>
      <c r="F83" s="5"/>
      <c r="G83" s="6"/>
      <c r="H83" s="5"/>
      <c r="I83" s="7"/>
      <c r="J83" s="8"/>
      <c r="K83" s="8"/>
    </row>
    <row r="84" spans="1:5" s="4" customFormat="1" ht="15">
      <c r="A84" s="28" t="s">
        <v>1</v>
      </c>
      <c r="B84" s="21">
        <f aca="true" t="shared" si="3" ref="B84:D85">B7+B16+B25+B37+B44+B51+B77</f>
        <v>864560.6050000001</v>
      </c>
      <c r="C84" s="21">
        <f t="shared" si="3"/>
        <v>135148.625</v>
      </c>
      <c r="D84" s="21">
        <f t="shared" si="3"/>
        <v>64884.15761</v>
      </c>
      <c r="E84" s="18">
        <f t="shared" si="2"/>
        <v>48.00948408465125</v>
      </c>
    </row>
    <row r="85" spans="1:5" ht="15">
      <c r="A85" s="28" t="s">
        <v>27</v>
      </c>
      <c r="B85" s="21">
        <f t="shared" si="3"/>
        <v>190183.39299999998</v>
      </c>
      <c r="C85" s="21">
        <f t="shared" si="3"/>
        <v>29835.133</v>
      </c>
      <c r="D85" s="21">
        <f t="shared" si="3"/>
        <v>14304.792469999999</v>
      </c>
      <c r="E85" s="18">
        <f t="shared" si="2"/>
        <v>47.94613273552358</v>
      </c>
    </row>
    <row r="86" spans="1:5" ht="15">
      <c r="A86" s="28" t="s">
        <v>2</v>
      </c>
      <c r="B86" s="21">
        <f>B70+B11+B20+B29+B39+B46+B53+B58</f>
        <v>128471.546</v>
      </c>
      <c r="C86" s="21">
        <f>C70+C11+C20+C29+C39+C46+C53+C58</f>
        <v>41127.409999999996</v>
      </c>
      <c r="D86" s="21">
        <f>D70+D11+D20+D29+D39+D46+D53+D58</f>
        <v>14004.935730000001</v>
      </c>
      <c r="E86" s="18">
        <f t="shared" si="2"/>
        <v>34.052559424481146</v>
      </c>
    </row>
    <row r="87" spans="1:5" ht="15">
      <c r="A87" s="28" t="s">
        <v>13</v>
      </c>
      <c r="B87" s="21">
        <f>B83-B84-B85-B86</f>
        <v>1894612.3859999997</v>
      </c>
      <c r="C87" s="21">
        <f>C83-C84-C85-C86</f>
        <v>400321.0370000002</v>
      </c>
      <c r="D87" s="21">
        <f>D83-D84-D85-D86</f>
        <v>202815.10552</v>
      </c>
      <c r="E87" s="18">
        <f t="shared" si="2"/>
        <v>50.66311454424013</v>
      </c>
    </row>
    <row r="88" spans="1:5" ht="20.25" customHeight="1">
      <c r="A88" s="16" t="s">
        <v>14</v>
      </c>
      <c r="B88" s="17">
        <f>B13+B22+B41+B34+B55+B60+B62+B65+B67+B72+B80+B48</f>
        <v>503798.12</v>
      </c>
      <c r="C88" s="17">
        <f>C13+C22+C41+C34+C55+C60+C62+C65+C67+C72+C80+C48</f>
        <v>41496.011999999995</v>
      </c>
      <c r="D88" s="17">
        <f>D13+D22+D41+D34+D55+D60+D62+D65+D67+D72+D80+D48</f>
        <v>0</v>
      </c>
      <c r="E88" s="18"/>
    </row>
    <row r="89" spans="1:5" ht="15">
      <c r="A89" s="16" t="s">
        <v>23</v>
      </c>
      <c r="B89" s="17">
        <f>SUM(B81)</f>
        <v>23777.24</v>
      </c>
      <c r="C89" s="17">
        <f>SUM(C81)</f>
        <v>2500</v>
      </c>
      <c r="D89" s="17">
        <f>SUM(D81)</f>
        <v>0</v>
      </c>
      <c r="E89" s="18"/>
    </row>
    <row r="90" spans="1:5" ht="15">
      <c r="A90" s="16" t="s">
        <v>29</v>
      </c>
      <c r="B90" s="17">
        <f>SUM(B73)</f>
        <v>2589.8</v>
      </c>
      <c r="C90" s="17">
        <f>SUM(C73)</f>
        <v>539.8</v>
      </c>
      <c r="D90" s="17"/>
      <c r="E90" s="18">
        <f t="shared" si="2"/>
        <v>0</v>
      </c>
    </row>
    <row r="91" spans="2:6" ht="15">
      <c r="B91" s="52"/>
      <c r="E91" s="62"/>
      <c r="F91" s="63"/>
    </row>
    <row r="92" spans="2:6" ht="15">
      <c r="B92" s="52"/>
      <c r="C92" s="53"/>
      <c r="D92" s="58"/>
      <c r="E92" s="62"/>
      <c r="F92" s="63"/>
    </row>
    <row r="93" spans="2:6" ht="15">
      <c r="B93" s="52"/>
      <c r="C93" s="54"/>
      <c r="D93" s="56"/>
      <c r="E93" s="62"/>
      <c r="F93" s="63"/>
    </row>
    <row r="94" spans="2:6" ht="15">
      <c r="B94" s="52"/>
      <c r="C94" s="59"/>
      <c r="D94" s="60"/>
      <c r="E94" s="64"/>
      <c r="F94" s="63"/>
    </row>
    <row r="95" spans="2:4" ht="15">
      <c r="B95" s="52"/>
      <c r="C95" s="61"/>
      <c r="D95" s="61"/>
    </row>
    <row r="96" spans="2:4" ht="15">
      <c r="B96" s="52"/>
      <c r="C96" s="53"/>
      <c r="D96" s="56"/>
    </row>
    <row r="97" spans="2:4" ht="15">
      <c r="B97" s="52"/>
      <c r="C97" s="54"/>
      <c r="D97" s="55"/>
    </row>
    <row r="98" ht="15">
      <c r="D98" s="53"/>
    </row>
    <row r="100" ht="15">
      <c r="D100" s="54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46">
      <selection activeCell="A62" sqref="A62"/>
    </sheetView>
  </sheetViews>
  <sheetFormatPr defaultColWidth="9.140625" defaultRowHeight="15"/>
  <cols>
    <col min="1" max="1" width="36.140625" style="48" customWidth="1"/>
    <col min="2" max="2" width="17.28125" style="48" customWidth="1"/>
    <col min="3" max="3" width="15.8515625" style="48" customWidth="1"/>
    <col min="4" max="4" width="19.140625" style="48" customWidth="1"/>
    <col min="5" max="5" width="15.140625" style="48" customWidth="1"/>
    <col min="6" max="16384" width="9.140625" style="48" customWidth="1"/>
  </cols>
  <sheetData>
    <row r="1" spans="1:5" s="30" customFormat="1" ht="40.5" customHeight="1">
      <c r="A1" s="79" t="s">
        <v>66</v>
      </c>
      <c r="B1" s="79"/>
      <c r="C1" s="79"/>
      <c r="D1" s="79"/>
      <c r="E1" s="79"/>
    </row>
    <row r="2" spans="1:4" s="30" customFormat="1" ht="12.75" customHeight="1">
      <c r="A2" s="31"/>
      <c r="B2" s="31"/>
      <c r="C2" s="31"/>
      <c r="D2" s="32"/>
    </row>
    <row r="3" spans="1:5" s="30" customFormat="1" ht="44.25" customHeight="1">
      <c r="A3" s="80"/>
      <c r="B3" s="77" t="s">
        <v>64</v>
      </c>
      <c r="C3" s="77" t="s">
        <v>68</v>
      </c>
      <c r="D3" s="77" t="s">
        <v>71</v>
      </c>
      <c r="E3" s="77" t="s">
        <v>62</v>
      </c>
    </row>
    <row r="4" spans="1:5" s="30" customFormat="1" ht="114" customHeight="1">
      <c r="A4" s="81"/>
      <c r="B4" s="78"/>
      <c r="C4" s="78"/>
      <c r="D4" s="78"/>
      <c r="E4" s="78"/>
    </row>
    <row r="5" spans="1:5" s="34" customFormat="1" ht="14.25">
      <c r="A5" s="33" t="s">
        <v>32</v>
      </c>
      <c r="B5" s="17">
        <f>B6+B13</f>
        <v>1069219.073</v>
      </c>
      <c r="C5" s="17">
        <f>C6+C13</f>
        <v>174814.429</v>
      </c>
      <c r="D5" s="17">
        <f>D6+D13</f>
        <v>75768.85387</v>
      </c>
      <c r="E5" s="18">
        <f>SUM(D5)/C5*100</f>
        <v>43.34244850578095</v>
      </c>
    </row>
    <row r="6" spans="1:5" s="36" customFormat="1" ht="15">
      <c r="A6" s="35" t="s">
        <v>33</v>
      </c>
      <c r="B6" s="24">
        <v>1016590.3</v>
      </c>
      <c r="C6" s="24">
        <v>171416.798</v>
      </c>
      <c r="D6" s="66">
        <v>75768.85387</v>
      </c>
      <c r="E6" s="19">
        <f aca="true" t="shared" si="0" ref="E6:E69">SUM(D6)/C6*100</f>
        <v>44.20153377850402</v>
      </c>
    </row>
    <row r="7" spans="1:5" s="36" customFormat="1" ht="15">
      <c r="A7" s="37" t="s">
        <v>34</v>
      </c>
      <c r="B7" s="11">
        <v>663355.479</v>
      </c>
      <c r="C7" s="11">
        <v>104964.591</v>
      </c>
      <c r="D7" s="11">
        <v>51070.65885</v>
      </c>
      <c r="E7" s="19">
        <f t="shared" si="0"/>
        <v>48.6551306144755</v>
      </c>
    </row>
    <row r="8" spans="1:5" s="36" customFormat="1" ht="15">
      <c r="A8" s="37" t="s">
        <v>35</v>
      </c>
      <c r="B8" s="11">
        <v>145938.204</v>
      </c>
      <c r="C8" s="11">
        <v>23094.595</v>
      </c>
      <c r="D8" s="11">
        <v>11240.73297</v>
      </c>
      <c r="E8" s="19">
        <f t="shared" si="0"/>
        <v>48.672570226929714</v>
      </c>
    </row>
    <row r="9" spans="1:5" s="36" customFormat="1" ht="15">
      <c r="A9" s="37" t="s">
        <v>36</v>
      </c>
      <c r="B9" s="11">
        <v>187.729</v>
      </c>
      <c r="C9" s="11">
        <v>9.628</v>
      </c>
      <c r="D9" s="11"/>
      <c r="E9" s="19"/>
    </row>
    <row r="10" spans="1:5" s="36" customFormat="1" ht="15">
      <c r="A10" s="37" t="s">
        <v>37</v>
      </c>
      <c r="B10" s="11">
        <v>57191.792</v>
      </c>
      <c r="C10" s="11">
        <v>7564.224</v>
      </c>
      <c r="D10" s="11">
        <v>970.4756</v>
      </c>
      <c r="E10" s="19"/>
    </row>
    <row r="11" spans="1:5" s="36" customFormat="1" ht="30">
      <c r="A11" s="37" t="s">
        <v>38</v>
      </c>
      <c r="B11" s="11">
        <v>83971.397</v>
      </c>
      <c r="C11" s="11">
        <v>28655.155</v>
      </c>
      <c r="D11" s="11">
        <v>10043.97833</v>
      </c>
      <c r="E11" s="19">
        <f t="shared" si="0"/>
        <v>35.051209215235446</v>
      </c>
    </row>
    <row r="12" spans="1:5" s="36" customFormat="1" ht="15">
      <c r="A12" s="37" t="s">
        <v>39</v>
      </c>
      <c r="B12" s="11">
        <f>SUM(B6)-B7-B8-B9-B10-B11</f>
        <v>65945.69900000002</v>
      </c>
      <c r="C12" s="11">
        <f>SUM(C6)-C7-C8-C9-C10-C11</f>
        <v>7128.6050000000105</v>
      </c>
      <c r="D12" s="11">
        <f>SUM(D6)-D7-D8-D9-D10-D11</f>
        <v>2443.0081200000077</v>
      </c>
      <c r="E12" s="19">
        <f t="shared" si="0"/>
        <v>34.2704935958719</v>
      </c>
    </row>
    <row r="13" spans="1:5" s="36" customFormat="1" ht="15">
      <c r="A13" s="35" t="s">
        <v>40</v>
      </c>
      <c r="B13" s="24">
        <v>52628.773</v>
      </c>
      <c r="C13" s="24">
        <v>3397.631</v>
      </c>
      <c r="D13" s="24"/>
      <c r="E13" s="19"/>
    </row>
    <row r="14" spans="1:5" s="34" customFormat="1" ht="14.25">
      <c r="A14" s="33" t="s">
        <v>41</v>
      </c>
      <c r="B14" s="17">
        <f>B15+B22</f>
        <v>495528.489</v>
      </c>
      <c r="C14" s="17">
        <f>C15+C22</f>
        <v>87513.573</v>
      </c>
      <c r="D14" s="17">
        <f>D15+D22</f>
        <v>34354.23719</v>
      </c>
      <c r="E14" s="18">
        <f t="shared" si="0"/>
        <v>39.25589598541474</v>
      </c>
    </row>
    <row r="15" spans="1:5" s="36" customFormat="1" ht="15">
      <c r="A15" s="35" t="s">
        <v>42</v>
      </c>
      <c r="B15" s="24">
        <f>458018.7+29125.5</f>
        <v>487144.2</v>
      </c>
      <c r="C15" s="24">
        <f>80323.323+4854.25</f>
        <v>85177.573</v>
      </c>
      <c r="D15" s="24">
        <f>31927.11219+2427.125</f>
        <v>34354.23719</v>
      </c>
      <c r="E15" s="19">
        <f t="shared" si="0"/>
        <v>40.332491265042265</v>
      </c>
    </row>
    <row r="16" spans="1:5" s="36" customFormat="1" ht="15">
      <c r="A16" s="37" t="s">
        <v>34</v>
      </c>
      <c r="B16" s="11"/>
      <c r="C16" s="11"/>
      <c r="D16" s="11"/>
      <c r="E16" s="19"/>
    </row>
    <row r="17" spans="1:5" s="36" customFormat="1" ht="15">
      <c r="A17" s="37" t="s">
        <v>35</v>
      </c>
      <c r="B17" s="11"/>
      <c r="C17" s="11"/>
      <c r="D17" s="11"/>
      <c r="E17" s="19"/>
    </row>
    <row r="18" spans="1:5" s="36" customFormat="1" ht="15">
      <c r="A18" s="37" t="s">
        <v>36</v>
      </c>
      <c r="B18" s="11"/>
      <c r="C18" s="11"/>
      <c r="D18" s="11"/>
      <c r="E18" s="19"/>
    </row>
    <row r="19" spans="1:5" s="36" customFormat="1" ht="15">
      <c r="A19" s="37" t="s">
        <v>37</v>
      </c>
      <c r="B19" s="11"/>
      <c r="C19" s="11"/>
      <c r="D19" s="11"/>
      <c r="E19" s="19"/>
    </row>
    <row r="20" spans="1:5" s="36" customFormat="1" ht="30">
      <c r="A20" s="37" t="s">
        <v>38</v>
      </c>
      <c r="B20" s="11"/>
      <c r="C20" s="11"/>
      <c r="D20" s="11"/>
      <c r="E20" s="19"/>
    </row>
    <row r="21" spans="1:5" s="36" customFormat="1" ht="15">
      <c r="A21" s="37" t="s">
        <v>39</v>
      </c>
      <c r="B21" s="11">
        <f>SUM(B15)-B16-B17-B18-B19-B20</f>
        <v>487144.2</v>
      </c>
      <c r="C21" s="11">
        <f>SUM(C15)-C16-C17-C18-C19-C20</f>
        <v>85177.573</v>
      </c>
      <c r="D21" s="11">
        <f>SUM(D15)-D16-D17-D18-D19-D20</f>
        <v>34354.23719</v>
      </c>
      <c r="E21" s="19">
        <f t="shared" si="0"/>
        <v>40.332491265042265</v>
      </c>
    </row>
    <row r="22" spans="1:5" s="36" customFormat="1" ht="15">
      <c r="A22" s="35" t="s">
        <v>40</v>
      </c>
      <c r="B22" s="24">
        <v>8384.289</v>
      </c>
      <c r="C22" s="24">
        <v>2336</v>
      </c>
      <c r="D22" s="24"/>
      <c r="E22" s="19"/>
    </row>
    <row r="23" spans="1:5" s="34" customFormat="1" ht="28.5">
      <c r="A23" s="33" t="s">
        <v>57</v>
      </c>
      <c r="B23" s="17">
        <f>B24+B34</f>
        <v>884012.25</v>
      </c>
      <c r="C23" s="17">
        <f>C24+C34</f>
        <v>238517.162</v>
      </c>
      <c r="D23" s="17">
        <f>D24+D34</f>
        <v>153966.617</v>
      </c>
      <c r="E23" s="18">
        <f t="shared" si="0"/>
        <v>64.55158853516795</v>
      </c>
    </row>
    <row r="24" spans="1:5" s="36" customFormat="1" ht="15">
      <c r="A24" s="35" t="s">
        <v>42</v>
      </c>
      <c r="B24" s="24">
        <v>880542.25</v>
      </c>
      <c r="C24" s="24">
        <v>238327.162</v>
      </c>
      <c r="D24" s="24">
        <f>153965.066+1.551</f>
        <v>153966.617</v>
      </c>
      <c r="E24" s="19">
        <f t="shared" si="0"/>
        <v>64.60305057465501</v>
      </c>
    </row>
    <row r="25" spans="1:5" s="36" customFormat="1" ht="15">
      <c r="A25" s="37" t="s">
        <v>34</v>
      </c>
      <c r="B25" s="11">
        <v>22699.713</v>
      </c>
      <c r="C25" s="11">
        <v>3469.972</v>
      </c>
      <c r="D25" s="11">
        <v>1527.403</v>
      </c>
      <c r="E25" s="19">
        <f t="shared" si="0"/>
        <v>44.01773270792963</v>
      </c>
    </row>
    <row r="26" spans="1:5" s="36" customFormat="1" ht="15">
      <c r="A26" s="37" t="s">
        <v>35</v>
      </c>
      <c r="B26" s="11">
        <v>4944.224</v>
      </c>
      <c r="C26" s="11">
        <v>761.894</v>
      </c>
      <c r="D26" s="11">
        <v>334.755</v>
      </c>
      <c r="E26" s="19">
        <f t="shared" si="0"/>
        <v>43.937214363152876</v>
      </c>
    </row>
    <row r="27" spans="1:5" s="36" customFormat="1" ht="15">
      <c r="A27" s="37" t="s">
        <v>36</v>
      </c>
      <c r="B27" s="11">
        <v>88.175</v>
      </c>
      <c r="C27" s="11">
        <v>6.52</v>
      </c>
      <c r="D27" s="11">
        <v>2.95</v>
      </c>
      <c r="E27" s="19">
        <f t="shared" si="0"/>
        <v>45.24539877300614</v>
      </c>
    </row>
    <row r="28" spans="1:5" s="36" customFormat="1" ht="15">
      <c r="A28" s="37" t="s">
        <v>37</v>
      </c>
      <c r="B28" s="11">
        <v>325.99</v>
      </c>
      <c r="C28" s="11">
        <v>42.454</v>
      </c>
      <c r="D28" s="11">
        <v>15.795</v>
      </c>
      <c r="E28" s="19">
        <f t="shared" si="0"/>
        <v>37.204974796250056</v>
      </c>
    </row>
    <row r="29" spans="1:5" s="36" customFormat="1" ht="30">
      <c r="A29" s="37" t="s">
        <v>38</v>
      </c>
      <c r="B29" s="11">
        <v>1301.5</v>
      </c>
      <c r="C29" s="11">
        <v>476.514</v>
      </c>
      <c r="D29" s="11">
        <v>127.351</v>
      </c>
      <c r="E29" s="19">
        <f t="shared" si="0"/>
        <v>26.72555265952312</v>
      </c>
    </row>
    <row r="30" spans="1:5" s="36" customFormat="1" ht="15">
      <c r="A30" s="37" t="s">
        <v>39</v>
      </c>
      <c r="B30" s="11">
        <f>SUM(B24)-B25-B26-B27-B28-B29</f>
        <v>851182.6479999999</v>
      </c>
      <c r="C30" s="11">
        <f>SUM(C24)-C25-C26-C27-C28-C29</f>
        <v>233569.80800000002</v>
      </c>
      <c r="D30" s="11">
        <f>SUM(D24)-D25-D26-D27-D28-D29</f>
        <v>151958.36299999998</v>
      </c>
      <c r="E30" s="19">
        <f t="shared" si="0"/>
        <v>65.05907775546056</v>
      </c>
    </row>
    <row r="31" spans="1:5" s="36" customFormat="1" ht="15">
      <c r="A31" s="37" t="s">
        <v>43</v>
      </c>
      <c r="B31" s="11">
        <f>SUM(B32:B33)</f>
        <v>778232.088</v>
      </c>
      <c r="C31" s="11">
        <f>SUM(C32:C33)</f>
        <v>230714.9</v>
      </c>
      <c r="D31" s="11">
        <f>SUM(D32:D33)</f>
        <v>148987.939</v>
      </c>
      <c r="E31" s="19">
        <f t="shared" si="0"/>
        <v>64.57664372782166</v>
      </c>
    </row>
    <row r="32" spans="1:5" s="36" customFormat="1" ht="30">
      <c r="A32" s="38" t="s">
        <v>61</v>
      </c>
      <c r="B32" s="11">
        <v>460023.188</v>
      </c>
      <c r="C32" s="11">
        <v>83696</v>
      </c>
      <c r="D32" s="65">
        <f>34560.267+2977.674</f>
        <v>37537.941</v>
      </c>
      <c r="E32" s="19">
        <f t="shared" si="0"/>
        <v>44.85034051806538</v>
      </c>
    </row>
    <row r="33" spans="1:5" s="36" customFormat="1" ht="15">
      <c r="A33" s="38" t="s">
        <v>58</v>
      </c>
      <c r="B33" s="11">
        <v>318208.9</v>
      </c>
      <c r="C33" s="11">
        <v>147018.9</v>
      </c>
      <c r="D33" s="11">
        <v>111449.998</v>
      </c>
      <c r="E33" s="19">
        <f t="shared" si="0"/>
        <v>75.80657860996104</v>
      </c>
    </row>
    <row r="34" spans="1:5" s="36" customFormat="1" ht="15">
      <c r="A34" s="35" t="s">
        <v>40</v>
      </c>
      <c r="B34" s="24">
        <v>3470</v>
      </c>
      <c r="C34" s="24">
        <v>190</v>
      </c>
      <c r="D34" s="24"/>
      <c r="E34" s="19"/>
    </row>
    <row r="35" spans="1:5" s="34" customFormat="1" ht="14.25">
      <c r="A35" s="33" t="s">
        <v>59</v>
      </c>
      <c r="B35" s="17">
        <f>B36+B41</f>
        <v>125445.829</v>
      </c>
      <c r="C35" s="17">
        <f>C36+C41</f>
        <v>20676.201</v>
      </c>
      <c r="D35" s="17">
        <f>D36+D41</f>
        <v>7689.49062</v>
      </c>
      <c r="E35" s="18">
        <f t="shared" si="0"/>
        <v>37.190055465218194</v>
      </c>
    </row>
    <row r="36" spans="1:5" s="36" customFormat="1" ht="15">
      <c r="A36" s="35" t="s">
        <v>42</v>
      </c>
      <c r="B36" s="24">
        <v>119848.4</v>
      </c>
      <c r="C36" s="24">
        <v>20216.201</v>
      </c>
      <c r="D36" s="24">
        <v>7689.49062</v>
      </c>
      <c r="E36" s="19">
        <f t="shared" si="0"/>
        <v>38.03627902195868</v>
      </c>
    </row>
    <row r="37" spans="1:5" s="36" customFormat="1" ht="15">
      <c r="A37" s="37" t="s">
        <v>34</v>
      </c>
      <c r="B37" s="11">
        <v>60226.938</v>
      </c>
      <c r="C37" s="11">
        <v>9337.651</v>
      </c>
      <c r="D37" s="11">
        <v>4206.51148</v>
      </c>
      <c r="E37" s="19">
        <f t="shared" si="0"/>
        <v>45.04892590224244</v>
      </c>
    </row>
    <row r="38" spans="1:5" s="36" customFormat="1" ht="15">
      <c r="A38" s="37" t="s">
        <v>35</v>
      </c>
      <c r="B38" s="11">
        <v>13249.926</v>
      </c>
      <c r="C38" s="11">
        <v>2108.376</v>
      </c>
      <c r="D38" s="11">
        <v>957.74397</v>
      </c>
      <c r="E38" s="19">
        <f t="shared" si="0"/>
        <v>45.425672176120386</v>
      </c>
    </row>
    <row r="39" spans="1:5" s="36" customFormat="1" ht="30">
      <c r="A39" s="37" t="s">
        <v>38</v>
      </c>
      <c r="B39" s="11">
        <v>6311.124</v>
      </c>
      <c r="C39" s="11">
        <v>2201.077</v>
      </c>
      <c r="D39" s="11">
        <v>675.61199</v>
      </c>
      <c r="E39" s="19">
        <f t="shared" si="0"/>
        <v>30.694609502529897</v>
      </c>
    </row>
    <row r="40" spans="1:5" s="36" customFormat="1" ht="15">
      <c r="A40" s="37" t="s">
        <v>39</v>
      </c>
      <c r="B40" s="11">
        <f>SUM(B36)-B37-B38-B39</f>
        <v>40060.412</v>
      </c>
      <c r="C40" s="11">
        <f>SUM(C36)-C37-C38-C39</f>
        <v>6569.097000000001</v>
      </c>
      <c r="D40" s="11">
        <f>SUM(D36)-D37-D38-D39</f>
        <v>1849.6231799999996</v>
      </c>
      <c r="E40" s="19">
        <f t="shared" si="0"/>
        <v>28.156429719335847</v>
      </c>
    </row>
    <row r="41" spans="1:5" s="36" customFormat="1" ht="15">
      <c r="A41" s="35" t="s">
        <v>40</v>
      </c>
      <c r="B41" s="24">
        <v>5597.429</v>
      </c>
      <c r="C41" s="24">
        <v>460</v>
      </c>
      <c r="D41" s="24"/>
      <c r="E41" s="19"/>
    </row>
    <row r="42" spans="1:5" s="34" customFormat="1" ht="14.25">
      <c r="A42" s="33" t="s">
        <v>60</v>
      </c>
      <c r="B42" s="17">
        <f>B43+B48</f>
        <v>90537.807</v>
      </c>
      <c r="C42" s="17">
        <f>C43+C48</f>
        <v>17750.618</v>
      </c>
      <c r="D42" s="17">
        <f>D43+D48</f>
        <v>3906.381</v>
      </c>
      <c r="E42" s="18">
        <f t="shared" si="0"/>
        <v>22.007014065651124</v>
      </c>
    </row>
    <row r="43" spans="1:5" s="36" customFormat="1" ht="15">
      <c r="A43" s="35" t="s">
        <v>42</v>
      </c>
      <c r="B43" s="24">
        <v>72865.3</v>
      </c>
      <c r="C43" s="24">
        <v>12629.927</v>
      </c>
      <c r="D43" s="24">
        <v>3906.381</v>
      </c>
      <c r="E43" s="19">
        <f t="shared" si="0"/>
        <v>30.929561192238086</v>
      </c>
    </row>
    <row r="44" spans="1:5" s="36" customFormat="1" ht="15">
      <c r="A44" s="37" t="s">
        <v>34</v>
      </c>
      <c r="B44" s="11">
        <v>37035.729</v>
      </c>
      <c r="C44" s="11">
        <v>5562.589</v>
      </c>
      <c r="D44" s="11">
        <v>2607.328</v>
      </c>
      <c r="E44" s="19">
        <f t="shared" si="0"/>
        <v>46.87256239855218</v>
      </c>
    </row>
    <row r="45" spans="1:5" s="36" customFormat="1" ht="15">
      <c r="A45" s="37" t="s">
        <v>35</v>
      </c>
      <c r="B45" s="11">
        <v>8151.542</v>
      </c>
      <c r="C45" s="11">
        <v>1224.362</v>
      </c>
      <c r="D45" s="11">
        <v>566.851</v>
      </c>
      <c r="E45" s="19">
        <f t="shared" si="0"/>
        <v>46.297663599490996</v>
      </c>
    </row>
    <row r="46" spans="1:5" s="36" customFormat="1" ht="30">
      <c r="A46" s="37" t="s">
        <v>38</v>
      </c>
      <c r="B46" s="11">
        <v>5627.013</v>
      </c>
      <c r="C46" s="11">
        <v>1757.124</v>
      </c>
      <c r="D46" s="11">
        <v>53.229</v>
      </c>
      <c r="E46" s="19">
        <f t="shared" si="0"/>
        <v>3.029325192758166</v>
      </c>
    </row>
    <row r="47" spans="1:5" s="36" customFormat="1" ht="15">
      <c r="A47" s="37" t="s">
        <v>39</v>
      </c>
      <c r="B47" s="11">
        <f>SUM(B43)-B44-B45-B46</f>
        <v>22051.016000000003</v>
      </c>
      <c r="C47" s="11">
        <f>SUM(C43)-C44-C45-C46</f>
        <v>4085.852</v>
      </c>
      <c r="D47" s="11">
        <f>SUM(D43)-D44-D45-D46</f>
        <v>678.9729999999998</v>
      </c>
      <c r="E47" s="19">
        <f t="shared" si="0"/>
        <v>16.617660159986215</v>
      </c>
    </row>
    <row r="48" spans="1:5" s="36" customFormat="1" ht="15">
      <c r="A48" s="35" t="s">
        <v>40</v>
      </c>
      <c r="B48" s="24">
        <v>17672.507</v>
      </c>
      <c r="C48" s="24">
        <v>5120.691</v>
      </c>
      <c r="D48" s="24"/>
      <c r="E48" s="19"/>
    </row>
    <row r="49" spans="1:5" s="36" customFormat="1" ht="14.25">
      <c r="A49" s="33" t="s">
        <v>44</v>
      </c>
      <c r="B49" s="17">
        <f>B50+B55</f>
        <v>135801.96000000002</v>
      </c>
      <c r="C49" s="17">
        <f>C50+C55</f>
        <v>19149.809999999998</v>
      </c>
      <c r="D49" s="17">
        <f>D50+D55</f>
        <v>7364.71365</v>
      </c>
      <c r="E49" s="18">
        <f t="shared" si="0"/>
        <v>38.45841629760295</v>
      </c>
    </row>
    <row r="50" spans="1:5" s="36" customFormat="1" ht="15">
      <c r="A50" s="35" t="s">
        <v>42</v>
      </c>
      <c r="B50" s="24">
        <v>122801.96</v>
      </c>
      <c r="C50" s="24">
        <v>18790.635</v>
      </c>
      <c r="D50" s="24">
        <v>7364.71365</v>
      </c>
      <c r="E50" s="19">
        <f t="shared" si="0"/>
        <v>39.19353257620086</v>
      </c>
    </row>
    <row r="51" spans="1:5" s="36" customFormat="1" ht="15">
      <c r="A51" s="37" t="s">
        <v>34</v>
      </c>
      <c r="B51" s="11">
        <v>81242.746</v>
      </c>
      <c r="C51" s="11">
        <v>11813.822</v>
      </c>
      <c r="D51" s="11">
        <v>5472.25628</v>
      </c>
      <c r="E51" s="19">
        <f t="shared" si="0"/>
        <v>46.32079508223503</v>
      </c>
    </row>
    <row r="52" spans="1:5" s="36" customFormat="1" ht="15">
      <c r="A52" s="37" t="s">
        <v>35</v>
      </c>
      <c r="B52" s="11">
        <v>17899.497</v>
      </c>
      <c r="C52" s="11">
        <v>2645.906</v>
      </c>
      <c r="D52" s="11">
        <v>1204.70953</v>
      </c>
      <c r="E52" s="19">
        <f t="shared" si="0"/>
        <v>45.53107820156877</v>
      </c>
    </row>
    <row r="53" spans="1:5" s="36" customFormat="1" ht="30">
      <c r="A53" s="37" t="s">
        <v>38</v>
      </c>
      <c r="B53" s="11">
        <v>4844.889</v>
      </c>
      <c r="C53" s="11">
        <v>1650.84</v>
      </c>
      <c r="D53" s="11">
        <v>355.12758</v>
      </c>
      <c r="E53" s="19">
        <f t="shared" si="0"/>
        <v>21.51193210729084</v>
      </c>
    </row>
    <row r="54" spans="1:5" s="36" customFormat="1" ht="15">
      <c r="A54" s="37" t="s">
        <v>39</v>
      </c>
      <c r="B54" s="11">
        <f>SUM(B50)-B51-B52-B53</f>
        <v>18814.82800000001</v>
      </c>
      <c r="C54" s="11">
        <f>SUM(C50)-C51-C52-C53</f>
        <v>2680.066999999998</v>
      </c>
      <c r="D54" s="11">
        <f>SUM(D50)-D51-D52-D53</f>
        <v>332.62026</v>
      </c>
      <c r="E54" s="19">
        <f t="shared" si="0"/>
        <v>12.410893459006815</v>
      </c>
    </row>
    <row r="55" spans="1:5" s="36" customFormat="1" ht="15">
      <c r="A55" s="35" t="s">
        <v>40</v>
      </c>
      <c r="B55" s="24">
        <v>13000</v>
      </c>
      <c r="C55" s="24">
        <v>359.175</v>
      </c>
      <c r="D55" s="24"/>
      <c r="E55" s="19"/>
    </row>
    <row r="56" spans="1:5" s="36" customFormat="1" ht="28.5">
      <c r="A56" s="20" t="s">
        <v>45</v>
      </c>
      <c r="B56" s="21">
        <f>B57+B60</f>
        <v>341818.793</v>
      </c>
      <c r="C56" s="21">
        <f>C57+C60</f>
        <v>53553.236000000004</v>
      </c>
      <c r="D56" s="67">
        <f>D57+D60</f>
        <v>9200.917</v>
      </c>
      <c r="E56" s="18">
        <f t="shared" si="0"/>
        <v>17.18087960174806</v>
      </c>
    </row>
    <row r="57" spans="1:5" s="36" customFormat="1" ht="15">
      <c r="A57" s="35" t="s">
        <v>42</v>
      </c>
      <c r="B57" s="24">
        <v>203708.404</v>
      </c>
      <c r="C57" s="24">
        <v>32453.236</v>
      </c>
      <c r="D57" s="24">
        <v>9200.917</v>
      </c>
      <c r="E57" s="19">
        <f t="shared" si="0"/>
        <v>28.351308325616586</v>
      </c>
    </row>
    <row r="58" spans="1:5" s="36" customFormat="1" ht="30">
      <c r="A58" s="37" t="s">
        <v>38</v>
      </c>
      <c r="B58" s="11">
        <v>26401.623</v>
      </c>
      <c r="C58" s="11">
        <v>6375.1</v>
      </c>
      <c r="D58" s="11">
        <v>2748.47383</v>
      </c>
      <c r="E58" s="19">
        <f t="shared" si="0"/>
        <v>43.11263870370661</v>
      </c>
    </row>
    <row r="59" spans="1:5" s="36" customFormat="1" ht="15">
      <c r="A59" s="37" t="s">
        <v>39</v>
      </c>
      <c r="B59" s="11">
        <f>SUM(B57)-B58</f>
        <v>177306.78100000002</v>
      </c>
      <c r="C59" s="11">
        <f>SUM(C57)-C58</f>
        <v>26078.136</v>
      </c>
      <c r="D59" s="11">
        <f>SUM(D57)-D58</f>
        <v>6452.44317</v>
      </c>
      <c r="E59" s="19">
        <f t="shared" si="0"/>
        <v>24.74273149737389</v>
      </c>
    </row>
    <row r="60" spans="1:5" s="36" customFormat="1" ht="15">
      <c r="A60" s="35" t="s">
        <v>40</v>
      </c>
      <c r="B60" s="24">
        <f>135110.389+3000</f>
        <v>138110.389</v>
      </c>
      <c r="C60" s="24">
        <f>80+21020</f>
        <v>21100</v>
      </c>
      <c r="D60" s="24"/>
      <c r="E60" s="19"/>
    </row>
    <row r="61" spans="1:5" s="36" customFormat="1" ht="15">
      <c r="A61" s="20" t="s">
        <v>73</v>
      </c>
      <c r="B61" s="21">
        <f>SUM(B62)</f>
        <v>127014.104</v>
      </c>
      <c r="C61" s="21">
        <f>SUM(C62)</f>
        <v>8407.515</v>
      </c>
      <c r="D61" s="21">
        <f>SUM(D62)</f>
        <v>0</v>
      </c>
      <c r="E61" s="19"/>
    </row>
    <row r="62" spans="1:5" s="36" customFormat="1" ht="15">
      <c r="A62" s="35" t="s">
        <v>40</v>
      </c>
      <c r="B62" s="24">
        <v>127014.104</v>
      </c>
      <c r="C62" s="24">
        <v>8407.515</v>
      </c>
      <c r="D62" s="24"/>
      <c r="E62" s="19"/>
    </row>
    <row r="63" spans="1:5" s="36" customFormat="1" ht="15">
      <c r="A63" s="39" t="s">
        <v>46</v>
      </c>
      <c r="B63" s="21">
        <f>SUM(B64:B65)</f>
        <v>149111.544</v>
      </c>
      <c r="C63" s="21">
        <f>SUM(C64:C65)</f>
        <v>16292.5</v>
      </c>
      <c r="D63" s="21">
        <f>SUM(D64:D65)</f>
        <v>0</v>
      </c>
      <c r="E63" s="18">
        <f t="shared" si="0"/>
        <v>0</v>
      </c>
    </row>
    <row r="64" spans="1:5" s="36" customFormat="1" ht="15">
      <c r="A64" s="35" t="s">
        <v>39</v>
      </c>
      <c r="B64" s="24">
        <v>91447.315</v>
      </c>
      <c r="C64" s="24">
        <v>16242.5</v>
      </c>
      <c r="D64" s="24"/>
      <c r="E64" s="19">
        <f t="shared" si="0"/>
        <v>0</v>
      </c>
    </row>
    <row r="65" spans="1:5" s="36" customFormat="1" ht="15">
      <c r="A65" s="35" t="s">
        <v>40</v>
      </c>
      <c r="B65" s="24">
        <v>57664.229</v>
      </c>
      <c r="C65" s="24">
        <v>50</v>
      </c>
      <c r="D65" s="24"/>
      <c r="E65" s="19"/>
    </row>
    <row r="66" spans="1:5" s="36" customFormat="1" ht="57">
      <c r="A66" s="40" t="s">
        <v>47</v>
      </c>
      <c r="B66" s="21">
        <f>SUM(B67:B67)</f>
        <v>1000</v>
      </c>
      <c r="C66" s="21">
        <f>SUM(C67:C67)</f>
        <v>0</v>
      </c>
      <c r="D66" s="21">
        <f>SUM(D67:D67)</f>
        <v>0</v>
      </c>
      <c r="E66" s="18"/>
    </row>
    <row r="67" spans="1:5" s="36" customFormat="1" ht="15">
      <c r="A67" s="35" t="s">
        <v>40</v>
      </c>
      <c r="B67" s="24">
        <v>1000</v>
      </c>
      <c r="C67" s="24"/>
      <c r="D67" s="24"/>
      <c r="E67" s="19"/>
    </row>
    <row r="68" spans="1:5" s="36" customFormat="1" ht="39.75" customHeight="1">
      <c r="A68" s="39" t="s">
        <v>48</v>
      </c>
      <c r="B68" s="17">
        <f>SUM(B69)+B72</f>
        <v>8700</v>
      </c>
      <c r="C68" s="17">
        <f>SUM(C69)+C72</f>
        <v>1142.193</v>
      </c>
      <c r="D68" s="17">
        <f>SUM(D69)+D72</f>
        <v>1.164</v>
      </c>
      <c r="E68" s="18">
        <f t="shared" si="0"/>
        <v>0.10190922199663278</v>
      </c>
    </row>
    <row r="69" spans="1:5" s="36" customFormat="1" ht="15">
      <c r="A69" s="35" t="s">
        <v>42</v>
      </c>
      <c r="B69" s="24">
        <v>8670</v>
      </c>
      <c r="C69" s="24">
        <v>1142.193</v>
      </c>
      <c r="D69" s="24">
        <v>1.164</v>
      </c>
      <c r="E69" s="19">
        <f t="shared" si="0"/>
        <v>0.10190922199663278</v>
      </c>
    </row>
    <row r="70" spans="1:5" s="36" customFormat="1" ht="30">
      <c r="A70" s="37" t="s">
        <v>38</v>
      </c>
      <c r="B70" s="11">
        <v>14</v>
      </c>
      <c r="C70" s="11">
        <v>11.6</v>
      </c>
      <c r="D70" s="11">
        <v>1.164</v>
      </c>
      <c r="E70" s="19">
        <f>SUM(D70)/C70*100</f>
        <v>10.034482758620689</v>
      </c>
    </row>
    <row r="71" spans="1:5" s="36" customFormat="1" ht="15">
      <c r="A71" s="37" t="s">
        <v>39</v>
      </c>
      <c r="B71" s="11">
        <f>SUM(B69)-B70</f>
        <v>8656</v>
      </c>
      <c r="C71" s="11">
        <f>SUM(C69)-C70</f>
        <v>1130.593</v>
      </c>
      <c r="D71" s="11">
        <f>SUM(D69)-D70</f>
        <v>0</v>
      </c>
      <c r="E71" s="18">
        <f>SUM(D71)/C71*100</f>
        <v>0</v>
      </c>
    </row>
    <row r="72" spans="1:5" s="36" customFormat="1" ht="15">
      <c r="A72" s="35" t="s">
        <v>40</v>
      </c>
      <c r="B72" s="24">
        <v>30</v>
      </c>
      <c r="C72" s="24"/>
      <c r="D72" s="24"/>
      <c r="E72" s="19"/>
    </row>
    <row r="73" spans="1:5" s="36" customFormat="1" ht="15">
      <c r="A73" s="39" t="s">
        <v>49</v>
      </c>
      <c r="B73" s="17">
        <v>2589.8</v>
      </c>
      <c r="C73" s="17">
        <v>539.8</v>
      </c>
      <c r="D73" s="17"/>
      <c r="E73" s="19">
        <f>SUM(D73)/C73*100</f>
        <v>0</v>
      </c>
    </row>
    <row r="74" spans="1:5" s="36" customFormat="1" ht="14.25">
      <c r="A74" s="39" t="s">
        <v>50</v>
      </c>
      <c r="B74" s="17">
        <v>53836.8</v>
      </c>
      <c r="C74" s="17">
        <v>8972.8</v>
      </c>
      <c r="D74" s="17">
        <v>3546.2</v>
      </c>
      <c r="E74" s="18">
        <f>SUM(D74)/C74*100</f>
        <v>39.52166547788873</v>
      </c>
    </row>
    <row r="75" spans="1:5" s="34" customFormat="1" ht="15">
      <c r="A75" s="33" t="s">
        <v>51</v>
      </c>
      <c r="B75" s="17">
        <f>SUM(B76)+B80</f>
        <v>99599.401</v>
      </c>
      <c r="C75" s="17">
        <f>SUM(C76)+C80</f>
        <v>1138.18</v>
      </c>
      <c r="D75" s="17">
        <f>SUM(D76)+D80</f>
        <v>210.417</v>
      </c>
      <c r="E75" s="19">
        <f>SUM(D75)/C75*100</f>
        <v>18.48714614560087</v>
      </c>
    </row>
    <row r="76" spans="1:5" s="34" customFormat="1" ht="15">
      <c r="A76" s="35" t="s">
        <v>42</v>
      </c>
      <c r="B76" s="24">
        <f>19472.261+900.74</f>
        <v>20373.001</v>
      </c>
      <c r="C76" s="24">
        <v>1063.18</v>
      </c>
      <c r="D76" s="24">
        <v>210.417</v>
      </c>
      <c r="E76" s="18">
        <f>SUM(D76)/C76*100</f>
        <v>19.791286517805073</v>
      </c>
    </row>
    <row r="77" spans="1:5" s="36" customFormat="1" ht="15">
      <c r="A77" s="37" t="s">
        <v>34</v>
      </c>
      <c r="B77" s="11"/>
      <c r="C77" s="11"/>
      <c r="D77" s="11"/>
      <c r="E77" s="18"/>
    </row>
    <row r="78" spans="1:5" s="36" customFormat="1" ht="15">
      <c r="A78" s="37" t="s">
        <v>35</v>
      </c>
      <c r="B78" s="11"/>
      <c r="C78" s="11"/>
      <c r="D78" s="11"/>
      <c r="E78" s="18"/>
    </row>
    <row r="79" spans="1:5" s="36" customFormat="1" ht="15">
      <c r="A79" s="37" t="s">
        <v>39</v>
      </c>
      <c r="B79" s="11">
        <f>SUM(B76)-B77-B78</f>
        <v>20373.001</v>
      </c>
      <c r="C79" s="11">
        <f>SUM(C76)-C77-C78</f>
        <v>1063.18</v>
      </c>
      <c r="D79" s="11">
        <f>SUM(D76)-D77-D78</f>
        <v>210.417</v>
      </c>
      <c r="E79" s="19">
        <f aca="true" t="shared" si="1" ref="E79:E90">SUM(D79)/C79*100</f>
        <v>19.791286517805073</v>
      </c>
    </row>
    <row r="80" spans="1:5" s="36" customFormat="1" ht="15">
      <c r="A80" s="35" t="s">
        <v>40</v>
      </c>
      <c r="B80" s="24">
        <f>150+79076.4</f>
        <v>79226.4</v>
      </c>
      <c r="C80" s="24">
        <f>75</f>
        <v>75</v>
      </c>
      <c r="D80" s="24"/>
      <c r="E80" s="19"/>
    </row>
    <row r="81" spans="1:5" s="36" customFormat="1" ht="40.5">
      <c r="A81" s="41" t="s">
        <v>52</v>
      </c>
      <c r="B81" s="68">
        <f>23000+777.24</f>
        <v>23777.24</v>
      </c>
      <c r="C81" s="68">
        <f>2500</f>
        <v>2500</v>
      </c>
      <c r="D81" s="17"/>
      <c r="E81" s="18"/>
    </row>
    <row r="82" spans="1:10" s="45" customFormat="1" ht="15.75">
      <c r="A82" s="42" t="s">
        <v>53</v>
      </c>
      <c r="B82" s="69">
        <f>B5+B14+B23+B35+B42+B49+B56+B61+B63+B66+B68+B73+B74+B75+B81</f>
        <v>3607993.0899999994</v>
      </c>
      <c r="C82" s="69">
        <f>C5+C14+C23+C35+C42+C49+C56+C61+C63+C66+C68+C73+C74+C75+C81</f>
        <v>650968.0170000002</v>
      </c>
      <c r="D82" s="27">
        <f>D5+D14+D23+D35+D42+D49+D56+D61+D63+D66+D68+D73+D74+D75+D81</f>
        <v>296008.99133</v>
      </c>
      <c r="E82" s="70">
        <f t="shared" si="1"/>
        <v>45.47212514282401</v>
      </c>
      <c r="F82" s="43"/>
      <c r="G82" s="43"/>
      <c r="H82" s="44"/>
      <c r="I82" s="44"/>
      <c r="J82" s="44"/>
    </row>
    <row r="83" spans="1:10" s="45" customFormat="1" ht="15.75">
      <c r="A83" s="33" t="s">
        <v>42</v>
      </c>
      <c r="B83" s="27">
        <f>B6+B15+B24+B36+B43+B50+B57+B64+B69+B76+B74</f>
        <v>3077827.9299999997</v>
      </c>
      <c r="C83" s="27">
        <f>C6+C15+C24+C36+C43+C50+C57+C64+C69+C76+C74</f>
        <v>606432.2050000002</v>
      </c>
      <c r="D83" s="27">
        <f>D6+D15+D24+D36+D43+D50+D57+D64+D69+D76+D74</f>
        <v>296008.99133</v>
      </c>
      <c r="E83" s="70">
        <f t="shared" si="1"/>
        <v>48.81155533783037</v>
      </c>
      <c r="F83" s="43"/>
      <c r="G83" s="43"/>
      <c r="H83" s="44"/>
      <c r="I83" s="44"/>
      <c r="J83" s="44"/>
    </row>
    <row r="84" spans="1:5" s="47" customFormat="1" ht="15">
      <c r="A84" s="46" t="s">
        <v>34</v>
      </c>
      <c r="B84" s="21">
        <f aca="true" t="shared" si="2" ref="B84:D85">B7+B16+B25+B37+B44+B51+B77</f>
        <v>864560.6050000001</v>
      </c>
      <c r="C84" s="21">
        <f t="shared" si="2"/>
        <v>135148.625</v>
      </c>
      <c r="D84" s="21">
        <f t="shared" si="2"/>
        <v>64884.15761</v>
      </c>
      <c r="E84" s="18">
        <f t="shared" si="1"/>
        <v>48.00948408465125</v>
      </c>
    </row>
    <row r="85" spans="1:5" ht="15">
      <c r="A85" s="46" t="s">
        <v>35</v>
      </c>
      <c r="B85" s="21">
        <f t="shared" si="2"/>
        <v>190183.39299999998</v>
      </c>
      <c r="C85" s="21">
        <f t="shared" si="2"/>
        <v>29835.133</v>
      </c>
      <c r="D85" s="21">
        <f t="shared" si="2"/>
        <v>14304.792469999999</v>
      </c>
      <c r="E85" s="18">
        <f t="shared" si="1"/>
        <v>47.94613273552358</v>
      </c>
    </row>
    <row r="86" spans="1:5" ht="15">
      <c r="A86" s="46" t="s">
        <v>54</v>
      </c>
      <c r="B86" s="21">
        <f>B70+B11+B20+B29+B39+B46+B53+B58</f>
        <v>128471.546</v>
      </c>
      <c r="C86" s="21">
        <f>C70+C11+C20+C29+C39+C46+C53+C58</f>
        <v>41127.409999999996</v>
      </c>
      <c r="D86" s="21">
        <f>D70+D11+D20+D29+D39+D46+D53+D58</f>
        <v>14004.935730000001</v>
      </c>
      <c r="E86" s="18">
        <f t="shared" si="1"/>
        <v>34.052559424481146</v>
      </c>
    </row>
    <row r="87" spans="1:5" ht="15">
      <c r="A87" s="46" t="s">
        <v>39</v>
      </c>
      <c r="B87" s="21">
        <f>B83-B84-B85-B86</f>
        <v>1894612.3859999997</v>
      </c>
      <c r="C87" s="21">
        <f>C83-C84-C85-C86</f>
        <v>400321.0370000002</v>
      </c>
      <c r="D87" s="21">
        <f>D83-D84-D85-D86</f>
        <v>202815.10552</v>
      </c>
      <c r="E87" s="18">
        <f t="shared" si="1"/>
        <v>50.66311454424013</v>
      </c>
    </row>
    <row r="88" spans="1:5" ht="15">
      <c r="A88" s="33" t="s">
        <v>40</v>
      </c>
      <c r="B88" s="17">
        <f>B13+B22+B41+B34+B55+B60+B62+B65+B67+B72+B80+B48</f>
        <v>503798.12</v>
      </c>
      <c r="C88" s="17">
        <f>C13+C22+C41+C34+C55+C60+C62+C65+C67+C72+C80+C48</f>
        <v>41496.011999999995</v>
      </c>
      <c r="D88" s="17">
        <f>D13+D22+D41+D34+D55+D60+D62+D65+D67+D72+D80+D48</f>
        <v>0</v>
      </c>
      <c r="E88" s="18"/>
    </row>
    <row r="89" spans="1:5" ht="15">
      <c r="A89" s="33" t="s">
        <v>55</v>
      </c>
      <c r="B89" s="17">
        <f>SUM(B81)</f>
        <v>23777.24</v>
      </c>
      <c r="C89" s="17">
        <f>SUM(C81)</f>
        <v>2500</v>
      </c>
      <c r="D89" s="17">
        <f>SUM(D81)</f>
        <v>0</v>
      </c>
      <c r="E89" s="18"/>
    </row>
    <row r="90" spans="1:5" ht="28.5">
      <c r="A90" s="33" t="s">
        <v>56</v>
      </c>
      <c r="B90" s="17">
        <f>SUM(B73)</f>
        <v>2589.8</v>
      </c>
      <c r="C90" s="17">
        <f>SUM(C73)</f>
        <v>539.8</v>
      </c>
      <c r="D90" s="17"/>
      <c r="E90" s="18">
        <f t="shared" si="1"/>
        <v>0</v>
      </c>
    </row>
    <row r="93" spans="2:3" ht="15">
      <c r="B93" s="49"/>
      <c r="C93" s="49"/>
    </row>
    <row r="94" spans="2:3" ht="15">
      <c r="B94" s="49"/>
      <c r="C94" s="49"/>
    </row>
    <row r="95" spans="2:3" ht="15">
      <c r="B95" s="49"/>
      <c r="C95" s="49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2017-01-12T08:57:54Z</cp:lastPrinted>
  <dcterms:created xsi:type="dcterms:W3CDTF">2015-04-07T07:35:57Z</dcterms:created>
  <dcterms:modified xsi:type="dcterms:W3CDTF">2017-02-14T07:16:18Z</dcterms:modified>
  <cp:category/>
  <cp:version/>
  <cp:contentType/>
  <cp:contentStatus/>
</cp:coreProperties>
</file>