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'укр'!$A$5:$H$99</definedName>
    <definedName name="Z_04ACB588_E2F7_4C72_90EE_C1D7F57E0343_.wvu.FilterData" localSheetId="1" hidden="1">'рус'!$A$3:$J$90</definedName>
    <definedName name="Z_04ACB588_E2F7_4C72_90EE_C1D7F57E0343_.wvu.FilterData" localSheetId="0" hidden="1">'укр'!$A$5:$H$99</definedName>
    <definedName name="Z_0AB4131A_8BED_4BFC_A370_C1BC1C9D4C7C_.wvu.FilterData" localSheetId="1" hidden="1">'рус'!$A$3:$J$90</definedName>
    <definedName name="Z_0AB4131A_8BED_4BFC_A370_C1BC1C9D4C7C_.wvu.FilterData" localSheetId="0" hidden="1">'укр'!$A$5:$H$90</definedName>
    <definedName name="Z_1046EEE3_1562_4020_8D2B_824F51BD9219_.wvu.FilterData" localSheetId="1" hidden="1">'рус'!$A$3:$J$90</definedName>
    <definedName name="Z_1054A86F_0A27_49A1_9D7E_76FC64889737_.wvu.FilterData" localSheetId="0" hidden="1">'укр'!$A$5:$H$90</definedName>
    <definedName name="Z_1118C1DB_0416_47C1_A822_3E69CF54CCB3_.wvu.FilterData" localSheetId="0" hidden="1">'укр'!$A$5:$H$90</definedName>
    <definedName name="Z_14E2FFCA_D671_4AE0_9720_924EC0E297E1_.wvu.FilterData" localSheetId="0" hidden="1">'укр'!$A$5:$H$99</definedName>
    <definedName name="Z_189173DB_1C08_41EC_B262_A80BE037DBBD_.wvu.FilterData" localSheetId="1" hidden="1">'рус'!$A$3:$J$90</definedName>
    <definedName name="Z_189173DB_1C08_41EC_B262_A80BE037DBBD_.wvu.FilterData" localSheetId="0" hidden="1">'укр'!$A$5:$H$99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'укр'!$A$5:$H$99</definedName>
    <definedName name="Z_231C1CD9_D5BC_43F0_874C_628A321B7F6D_.wvu.FilterData" localSheetId="1" hidden="1">'рус'!$A$3:$J$90</definedName>
    <definedName name="Z_231C1CD9_D5BC_43F0_874C_628A321B7F6D_.wvu.FilterData" localSheetId="0" hidden="1">'укр'!$A$5:$H$99</definedName>
    <definedName name="Z_24240EEA_952B_4B02_AFBB_C5493EA03E7A_.wvu.FilterData" localSheetId="0" hidden="1">'укр'!$A$5:$H$99</definedName>
    <definedName name="Z_27F388CE_0524_43E5_9E25_7EEC8B6CD1B4_.wvu.FilterData" localSheetId="0" hidden="1">'укр'!$A$5:$H$90</definedName>
    <definedName name="Z_36731AF8_F9D5_4860_88D6_AB8163BD0902_.wvu.FilterData" localSheetId="1" hidden="1">'рус'!$A$3:$J$90</definedName>
    <definedName name="Z_36731AF8_F9D5_4860_88D6_AB8163BD0902_.wvu.FilterData" localSheetId="0" hidden="1">'укр'!$A$5:$H$99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A145DEE_F66F_4ADC_8CE5_38BF43BF697E_.wvu.FilterData" localSheetId="0" hidden="1">'укр'!$A$5:$H$99</definedName>
    <definedName name="Z_3A5F962A_5CEC_470D_8281_3517D868C4CA_.wvu.FilterData" localSheetId="1" hidden="1">'рус'!$A$3:$J$90</definedName>
    <definedName name="Z_3A5F962A_5CEC_470D_8281_3517D868C4CA_.wvu.FilterData" localSheetId="0" hidden="1">'укр'!$A$5:$H$99</definedName>
    <definedName name="Z_3ABA87E8_DFA0_45BE_BA5D_FCDF1374FB92_.wvu.FilterData" localSheetId="0" hidden="1">'укр'!$A$5:$H$99</definedName>
    <definedName name="Z_3B0E0D1F_0965_4C8F_9DE1_C4965E5513FF_.wvu.FilterData" localSheetId="1" hidden="1">'рус'!$A$3:$J$90</definedName>
    <definedName name="Z_3B0E0D1F_0965_4C8F_9DE1_C4965E5513FF_.wvu.FilterData" localSheetId="0" hidden="1">'укр'!$A$5:$H$99</definedName>
    <definedName name="Z_3B0E0D1F_0965_4C8F_9DE1_C4965E5513FF_.wvu.PrintArea" localSheetId="0" hidden="1">'укр'!$A$1:$E$90</definedName>
    <definedName name="Z_3DE70603_A759_4A69_B4A6_A5BF364011E4_.wvu.FilterData" localSheetId="0" hidden="1">'укр'!$A$5:$H$90</definedName>
    <definedName name="Z_4260F083_649D_4241_ADC9_F602D674C2A9_.wvu.FilterData" localSheetId="0" hidden="1">'укр'!$A$5:$H$99</definedName>
    <definedName name="Z_49628C96_C195_416C_8FF0_14DD43C23211_.wvu.FilterData" localSheetId="1" hidden="1">'рус'!$A$3:$J$90</definedName>
    <definedName name="Z_49628C96_C195_416C_8FF0_14DD43C23211_.wvu.FilterData" localSheetId="0" hidden="1">'укр'!$A$5:$H$99</definedName>
    <definedName name="Z_4CD494E0_A5E8_4389_B231_32C134BAAFE3_.wvu.FilterData" localSheetId="1" hidden="1">'рус'!$A$3:$J$90</definedName>
    <definedName name="Z_4CD494E0_A5E8_4389_B231_32C134BAAFE3_.wvu.FilterData" localSheetId="0" hidden="1">'укр'!$A$5:$H$90</definedName>
    <definedName name="Z_4F73FC08_4ACE_4F60_8CCD_8CB6CCF71C74_.wvu.FilterData" localSheetId="0" hidden="1">'укр'!$A$5:$H$90</definedName>
    <definedName name="Z_58053810_807D_4B5B_A58D_D2B31B4E7C2D_.wvu.FilterData" localSheetId="0" hidden="1">'укр'!$A$5:$H$99</definedName>
    <definedName name="Z_5B2F650E_2E7F_499C_A39D_E18F5B23E14B_.wvu.FilterData" localSheetId="1" hidden="1">'рус'!$A$3:$J$90</definedName>
    <definedName name="Z_5B2F650E_2E7F_499C_A39D_E18F5B23E14B_.wvu.FilterData" localSheetId="0" hidden="1">'укр'!$A$5:$H$99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'укр'!$A$5:$H$90</definedName>
    <definedName name="Z_617CC03B_61AA_4EAA_90A8_4FFD22DB74E3_.wvu.FilterData" localSheetId="0" hidden="1">'укр'!$A$5:$H$90</definedName>
    <definedName name="Z_6631C4E3_E3DE_4FDA_8360_88DA555E1CDC_.wvu.FilterData" localSheetId="1" hidden="1">'рус'!$A$3:$J$90</definedName>
    <definedName name="Z_6631C4E3_E3DE_4FDA_8360_88DA555E1CDC_.wvu.FilterData" localSheetId="0" hidden="1">'укр'!$A$5:$H$99</definedName>
    <definedName name="Z_672E82EF_B617_4568_88A0_B0D5C24A9181_.wvu.FilterData" localSheetId="0" hidden="1">'укр'!$A$5:$H$90</definedName>
    <definedName name="Z_6AB5C0CF_6D37_49DD_A080_F363300B9A21_.wvu.FilterData" localSheetId="0" hidden="1">'укр'!$A$5:$H$99</definedName>
    <definedName name="Z_6D745CBB_D96C_4096_B121_CE1FF649F302_.wvu.FilterData" localSheetId="0" hidden="1">'укр'!$A$5:$H$99</definedName>
    <definedName name="Z_72A9030B_9E1B_4FF0_81DC_13BA92CF6228_.wvu.FilterData" localSheetId="0" hidden="1">'укр'!$A$5:$H$99</definedName>
    <definedName name="Z_77FC4776_5A4A_492C_991A_5A42D696A663_.wvu.FilterData" localSheetId="0" hidden="1">'укр'!$A$5:$H$99</definedName>
    <definedName name="Z_79E0FD67_78FE_4620_A1A7_B5C455565654_.wvu.FilterData" localSheetId="0" hidden="1">'укр'!$A$5:$H$90</definedName>
    <definedName name="Z_83D0CCFC_E5EE_4571_B75B_A5A7C3C26172_.wvu.FilterData" localSheetId="1" hidden="1">'рус'!$A$3:$J$90</definedName>
    <definedName name="Z_8857BE6F_1159_4631_824E_129574F12620_.wvu.FilterData" localSheetId="0" hidden="1">'укр'!$A$5:$H$99</definedName>
    <definedName name="Z_88C6652C_1959_4D9F_BDAD_4D2FA65820E4_.wvu.FilterData" localSheetId="0" hidden="1">'укр'!$A$5:$H$90</definedName>
    <definedName name="Z_8EE5D67B_4CA5_40A5_A922_CD0FEE1CC0D1_.wvu.FilterData" localSheetId="0" hidden="1">'укр'!$A$5:$H$90</definedName>
    <definedName name="Z_92468FDD_7676_4795_A2D9_8E5434E4AB31_.wvu.FilterData" localSheetId="0" hidden="1">'укр'!$A$5:$H$99</definedName>
    <definedName name="Z_92A40B77_47CD_4A0B_8F89_AFE0C743889E_.wvu.FilterData" localSheetId="1" hidden="1">'рус'!$A$3:$J$90</definedName>
    <definedName name="Z_92A40B77_47CD_4A0B_8F89_AFE0C743889E_.wvu.FilterData" localSheetId="0" hidden="1">'укр'!$A$5:$H$99</definedName>
    <definedName name="Z_94E5261F_BBF3_44CC_BB96_6EE4FAC48D5E_.wvu.FilterData" localSheetId="1" hidden="1">'рус'!$A$3:$J$90</definedName>
    <definedName name="Z_94E5261F_BBF3_44CC_BB96_6EE4FAC48D5E_.wvu.FilterData" localSheetId="0" hidden="1">'укр'!$A$5:$H$99</definedName>
    <definedName name="Z_94E5261F_BBF3_44CC_BB96_6EE4FAC48D5E_.wvu.PrintArea" localSheetId="0" hidden="1">'укр'!$A$1:$E$90</definedName>
    <definedName name="Z_953B18A3_7880_4D59_A872_08E27F97AEDC_.wvu.FilterData" localSheetId="1" hidden="1">'рус'!$A$3:$J$90</definedName>
    <definedName name="Z_953B18A3_7880_4D59_A872_08E27F97AEDC_.wvu.FilterData" localSheetId="0" hidden="1">'укр'!$A$5:$H$99</definedName>
    <definedName name="Z_9D5D15BE_E2B4_44B5_A5D0_05A08270DBA1_.wvu.FilterData" localSheetId="0" hidden="1">'укр'!$A$5:$H$99</definedName>
    <definedName name="Z_9E428FD8_4A7F_4695_B619_6CD4A85A7CD9_.wvu.FilterData" localSheetId="0" hidden="1">'укр'!$A$5:$H$90</definedName>
    <definedName name="Z_AAD35164_C16D_4344_AB49_3EDD3EB5143B_.wvu.FilterData" localSheetId="1" hidden="1">'рус'!$A$3:$J$90</definedName>
    <definedName name="Z_AAD35164_C16D_4344_AB49_3EDD3EB5143B_.wvu.FilterData" localSheetId="0" hidden="1">'укр'!$A$5:$H$99</definedName>
    <definedName name="Z_AEC69989_00B3_4B51_A235_9E8FB70E6A77_.wvu.FilterData" localSheetId="1" hidden="1">'рус'!$A$3:$J$90</definedName>
    <definedName name="Z_AEC69989_00B3_4B51_A235_9E8FB70E6A77_.wvu.FilterData" localSheetId="0" hidden="1">'укр'!$A$5:$H$99</definedName>
    <definedName name="Z_B005A4D0_4D83_4519_8DC2_94F47F9339DB_.wvu.FilterData" localSheetId="0" hidden="1">'укр'!$A$5:$H$99</definedName>
    <definedName name="Z_B08FA7B5_FA00_4EB0_B751_2EE1CEA2622C_.wvu.FilterData" localSheetId="0" hidden="1">'укр'!$A$5:$H$99</definedName>
    <definedName name="Z_B5DCA8C4_90CB_47E9_ACBC_F1CF8FAB4C6F_.wvu.FilterData" localSheetId="1" hidden="1">'рус'!$A$3:$J$90</definedName>
    <definedName name="Z_B5DCA8C4_90CB_47E9_ACBC_F1CF8FAB4C6F_.wvu.FilterData" localSheetId="0" hidden="1">'укр'!$A$5:$H$99</definedName>
    <definedName name="Z_B6AA2B40_3CC2_41A0_9585_B2CF71A6FBEA_.wvu.FilterData" localSheetId="0" hidden="1">'укр'!$A$5:$H$90</definedName>
    <definedName name="Z_BD696675_756F_4C65_9FBC_AF64F1E4ED1A_.wvu.FilterData" localSheetId="0" hidden="1">'укр'!$A$5:$H$99</definedName>
    <definedName name="Z_BF88407D_B535_4517_A33E_4B66B4BE59F2_.wvu.FilterData" localSheetId="0" hidden="1">'укр'!$A$5:$H$90</definedName>
    <definedName name="Z_C412732E_09B2_4FD4_A85C_B91F17699E15_.wvu.FilterData" localSheetId="0" hidden="1">'укр'!$A$5:$H$90</definedName>
    <definedName name="Z_CCB6C31A_E2C2_467C_B0EF_22068EE5B7E6_.wvu.FilterData" localSheetId="0" hidden="1">'укр'!$A$5:$H$99</definedName>
    <definedName name="Z_CE15792D_2AC4_4621_BB4C_2DACB89F6B4A_.wvu.FilterData" localSheetId="1" hidden="1">'рус'!$A$3:$J$90</definedName>
    <definedName name="Z_CE15792D_2AC4_4621_BB4C_2DACB89F6B4A_.wvu.FilterData" localSheetId="0" hidden="1">'укр'!$A$5:$H$99</definedName>
    <definedName name="Z_D01BA3E2_1B63_4248_8EFD_100CF5589BA7_.wvu.FilterData" localSheetId="1" hidden="1">'рус'!$A$3:$J$90</definedName>
    <definedName name="Z_D01BA3E2_1B63_4248_8EFD_100CF5589BA7_.wvu.FilterData" localSheetId="0" hidden="1">'укр'!$A$5:$H$99</definedName>
    <definedName name="Z_D266BC48_5515_4A75_9DB6_3A407AEB8B33_.wvu.FilterData" localSheetId="0" hidden="1">'укр'!$A$5:$H$90</definedName>
    <definedName name="Z_D456CF22_C4A3_47CC_9796_39031F9CB851_.wvu.FilterData" localSheetId="1" hidden="1">'рус'!$A$3:$J$90</definedName>
    <definedName name="Z_D456CF22_C4A3_47CC_9796_39031F9CB851_.wvu.FilterData" localSheetId="0" hidden="1">'укр'!$A$5:$H$99</definedName>
    <definedName name="Z_DD69DD97_1E5C_4687_BB7A_6E54A3A2851D_.wvu.FilterData" localSheetId="0" hidden="1">'укр'!$A$5:$H$90</definedName>
    <definedName name="Z_E4FF1B84_BAD0_4D46_AF38_DB987925F5A6_.wvu.FilterData" localSheetId="1" hidden="1">'рус'!$A$3:$J$90</definedName>
    <definedName name="Z_E4FF1B84_BAD0_4D46_AF38_DB987925F5A6_.wvu.FilterData" localSheetId="0" hidden="1">'укр'!$A$5:$H$99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'укр'!$A$5:$H$99</definedName>
    <definedName name="Z_EB5B9A69_6A4F_4702_9DFE_BE1D5AFCE0D9_.wvu.FilterData" localSheetId="0" hidden="1">'укр'!$A$5:$H$99</definedName>
    <definedName name="Z_EDF91F7F_6349_440C_99E3_AA497F3CC267_.wvu.FilterData" localSheetId="1" hidden="1">'рус'!$A$3:$J$90</definedName>
    <definedName name="Z_EDF91F7F_6349_440C_99E3_AA497F3CC267_.wvu.FilterData" localSheetId="0" hidden="1">'укр'!$A$5:$H$99</definedName>
    <definedName name="Z_EDF91F7F_6349_440C_99E3_AA497F3CC267_.wvu.PrintTitles" localSheetId="0" hidden="1">'укр'!$3:$4</definedName>
    <definedName name="Z_F0F0F2F2_6B0B_46F3_97EF_06EC5C7DBFC2_.wvu.FilterData" localSheetId="0" hidden="1">'укр'!$A$5:$H$99</definedName>
    <definedName name="Z_F15E7566_8CB0_4515_9629_F7A98DF0487A_.wvu.FilterData" localSheetId="0" hidden="1">'укр'!$A$5:$H$99</definedName>
    <definedName name="Z_F91456B9_4E53_4C5A_B738_AE85B41E256C_.wvu.FilterData" localSheetId="0" hidden="1">'укр'!$A$5:$H$90</definedName>
    <definedName name="Z_F9194F6B_BA54_43F5_8AA8_2451A733CA6A_.wvu.FilterData" localSheetId="1" hidden="1">'рус'!$A$3:$J$90</definedName>
    <definedName name="Z_F9194F6B_BA54_43F5_8AA8_2451A733CA6A_.wvu.FilterData" localSheetId="0" hidden="1">'укр'!$A$5:$H$99</definedName>
    <definedName name="Z_FD17B27C_8FA4_4E5D_90EA_328F49D3A840_.wvu.FilterData" localSheetId="1" hidden="1">'рус'!$A$3:$J$90</definedName>
    <definedName name="Z_FD17B27C_8FA4_4E5D_90EA_328F49D3A840_.wvu.FilterData" localSheetId="0" hidden="1">'укр'!$A$5:$H$99</definedName>
    <definedName name="_xlnm.Print_Area" localSheetId="0">'укр'!$A$1:$E$90</definedName>
  </definedNames>
  <calcPr fullCalcOnLoad="1"/>
</workbook>
</file>

<file path=xl/sharedStrings.xml><?xml version="1.0" encoding="utf-8"?>
<sst xmlns="http://schemas.openxmlformats.org/spreadsheetml/2006/main" count="182" uniqueCount="73">
  <si>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</si>
  <si>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</si>
  <si>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</si>
  <si>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</si>
  <si>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</si>
  <si>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</si>
  <si>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</si>
  <si>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</si>
  <si>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</si>
  <si>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</si>
  <si>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</si>
  <si>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</si>
  <si>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</si>
  <si>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</si>
  <si>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</si>
  <si>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</si>
  <si>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</si>
  <si>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</si>
  <si>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</si>
  <si>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</si>
  <si>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</si>
  <si>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</si>
  <si>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</si>
  <si>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</si>
  <si>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</si>
  <si>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</si>
  <si>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</si>
  <si>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</si>
  <si>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</si>
  <si>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</si>
  <si>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</si>
  <si>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</si>
  <si>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</si>
  <si>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</si>
  <si>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</si>
  <si>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</si>
  <si>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</si>
  <si>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</si>
  <si>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</si>
  <si>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</si>
  <si>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</si>
  <si>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</si>
  <si>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</si>
  <si>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</si>
  <si>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</si>
  <si>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</si>
  <si>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</si>
  <si>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</si>
  <si>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</si>
  <si>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</si>
  <si>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</si>
  <si>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</si>
  <si>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</si>
  <si>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</si>
  <si>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</si>
  <si>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</si>
  <si>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</si>
  <si>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</si>
  <si>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</si>
  <si>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</si>
  <si>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</si>
  <si>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</si>
  <si>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</si>
  <si>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</si>
  <si>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</si>
  <si>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</si>
  <si>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Строительство</t>
  </si>
  <si>
    <t>План на січень-березень, з урахуванням змін тис. грн.</t>
  </si>
  <si>
    <t xml:space="preserve">План на январь-март, 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</si>
  <si>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31 березня,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</si>
  <si>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31  марта, </t>
    </r>
    <r>
      <rPr>
        <sz val="11"/>
        <rFont val="Times New Roman"/>
        <family val="1"/>
      </rPr>
      <t>тыс. грн.</t>
    </r>
  </si>
  <si>
    <t>Ежемесячная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</si>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</sst>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72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4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wrapText="1"/>
    </xf>
    <xf numFmtId="49" fontId="15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7" fillId="0" borderId="0" xfId="0" applyFont="1" applyFill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9" fillId="0" borderId="10" xfId="0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center" wrapText="1"/>
    </xf>
    <xf numFmtId="172" fontId="17" fillId="0" borderId="0" xfId="0" applyNumberFormat="1" applyFont="1" applyFill="1" applyAlignment="1">
      <alignment horizontal="right" vertical="center" wrapText="1"/>
    </xf>
    <xf numFmtId="4" fontId="17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0" fontId="20" fillId="0" borderId="10" xfId="0" applyFont="1" applyFill="1" applyBorder="1" applyAlignment="1">
      <alignment vertical="top" wrapText="1"/>
    </xf>
    <xf numFmtId="172" fontId="18" fillId="0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172" fontId="14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4" fillId="0" borderId="0" xfId="0" applyNumberFormat="1" applyFont="1" applyFill="1" applyAlignment="1">
      <alignment wrapText="1"/>
    </xf>
    <xf numFmtId="172" fontId="24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4" fontId="2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72" fontId="19" fillId="0" borderId="10" xfId="0" applyNumberFormat="1" applyFont="1" applyFill="1" applyBorder="1" applyAlignment="1">
      <alignment horizontal="right" wrapText="1"/>
    </xf>
    <xf numFmtId="172" fontId="14" fillId="0" borderId="10" xfId="0" applyNumberFormat="1" applyFont="1" applyFill="1" applyBorder="1" applyAlignment="1">
      <alignment horizontal="right" wrapText="1"/>
    </xf>
    <xf numFmtId="172" fontId="20" fillId="0" borderId="10" xfId="0" applyNumberFormat="1" applyFont="1" applyFill="1" applyBorder="1" applyAlignment="1">
      <alignment horizontal="right" wrapText="1"/>
    </xf>
    <xf numFmtId="172" fontId="10" fillId="0" borderId="10" xfId="0" applyNumberFormat="1" applyFont="1" applyFill="1" applyBorder="1" applyAlignment="1">
      <alignment horizontal="right" wrapText="1"/>
    </xf>
    <xf numFmtId="172" fontId="22" fillId="0" borderId="10" xfId="0" applyNumberFormat="1" applyFont="1" applyFill="1" applyBorder="1" applyAlignment="1">
      <alignment horizontal="right" vertical="center" wrapText="1"/>
    </xf>
    <xf numFmtId="173" fontId="11" fillId="0" borderId="10" xfId="0" applyNumberFormat="1" applyFont="1" applyFill="1" applyBorder="1" applyAlignment="1">
      <alignment horizontal="right" wrapText="1"/>
    </xf>
    <xf numFmtId="172" fontId="14" fillId="0" borderId="12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PageLayoutView="0" workbookViewId="0" topLeftCell="A1">
      <selection activeCell="B5" sqref="B5:E90"/>
    </sheetView>
  </sheetViews>
  <sheetFormatPr defaultColWidth="9.140625" defaultRowHeight="15"/>
  <cols>
    <col min="1" max="1" width="42.00390625" style="8" customWidth="1"/>
    <col min="2" max="2" width="18.421875" style="8" customWidth="1"/>
    <col min="3" max="3" width="17.28125" style="50" customWidth="1"/>
    <col min="4" max="4" width="17.8515625" style="50" customWidth="1"/>
    <col min="5" max="5" width="14.57421875" style="50" customWidth="1"/>
    <col min="6" max="16384" width="9.140625" style="8" customWidth="1"/>
  </cols>
  <sheetData>
    <row r="1" spans="1:5" s="1" customFormat="1" ht="34.5" customHeight="1">
      <c r="A1" s="69" t="s">
        <v>72</v>
      </c>
      <c r="B1" s="69"/>
      <c r="C1" s="69"/>
      <c r="D1" s="69"/>
      <c r="E1" s="69"/>
    </row>
    <row r="2" spans="1:5" s="1" customFormat="1" ht="12.75" customHeight="1">
      <c r="A2" s="13"/>
      <c r="B2" s="13"/>
      <c r="C2" s="13"/>
      <c r="D2" s="13"/>
      <c r="E2" s="55"/>
    </row>
    <row r="3" spans="1:5" s="1" customFormat="1" ht="54.75" customHeight="1">
      <c r="A3" s="70"/>
      <c r="B3" s="71" t="s">
        <v>63</v>
      </c>
      <c r="C3" s="71" t="s">
        <v>67</v>
      </c>
      <c r="D3" s="73" t="s">
        <v>69</v>
      </c>
      <c r="E3" s="70" t="s">
        <v>15</v>
      </c>
    </row>
    <row r="4" spans="1:5" s="1" customFormat="1" ht="51.75" customHeight="1">
      <c r="A4" s="70"/>
      <c r="B4" s="72"/>
      <c r="C4" s="72"/>
      <c r="D4" s="73"/>
      <c r="E4" s="70"/>
    </row>
    <row r="5" spans="1:5" s="2" customFormat="1" ht="16.5" customHeight="1">
      <c r="A5" s="14" t="s">
        <v>3</v>
      </c>
      <c r="B5" s="15">
        <f>B6+B13</f>
        <v>1069487.3220000002</v>
      </c>
      <c r="C5" s="15">
        <f>C6+C13</f>
        <v>266693.828</v>
      </c>
      <c r="D5" s="15">
        <f>D6+D13</f>
        <v>247448</v>
      </c>
      <c r="E5" s="16">
        <f>SUM(D5)/C5*100</f>
        <v>92.78354953156247</v>
      </c>
    </row>
    <row r="6" spans="1:5" s="12" customFormat="1" ht="16.5" customHeight="1">
      <c r="A6" s="27" t="s">
        <v>31</v>
      </c>
      <c r="B6" s="22">
        <v>1016670.3</v>
      </c>
      <c r="C6" s="22">
        <v>254743.538</v>
      </c>
      <c r="D6" s="63">
        <v>243276.047</v>
      </c>
      <c r="E6" s="17">
        <f aca="true" t="shared" si="0" ref="E6:E36">SUM(D6)/C6*100</f>
        <v>95.4984173141224</v>
      </c>
    </row>
    <row r="7" spans="1:5" s="3" customFormat="1" ht="14.25" customHeight="1">
      <c r="A7" s="10" t="s">
        <v>1</v>
      </c>
      <c r="B7" s="9">
        <v>663355.479</v>
      </c>
      <c r="C7" s="9">
        <v>153822.966</v>
      </c>
      <c r="D7" s="9">
        <v>149504.154</v>
      </c>
      <c r="E7" s="17">
        <f t="shared" si="0"/>
        <v>97.19234902803787</v>
      </c>
    </row>
    <row r="8" spans="1:5" s="3" customFormat="1" ht="15">
      <c r="A8" s="10" t="s">
        <v>26</v>
      </c>
      <c r="B8" s="9">
        <v>145938.204</v>
      </c>
      <c r="C8" s="9">
        <v>34451.793</v>
      </c>
      <c r="D8" s="9">
        <v>33369.097</v>
      </c>
      <c r="E8" s="17">
        <f t="shared" si="0"/>
        <v>96.85735949940255</v>
      </c>
    </row>
    <row r="9" spans="1:5" s="3" customFormat="1" ht="15">
      <c r="A9" s="10" t="s">
        <v>4</v>
      </c>
      <c r="B9" s="9">
        <v>187.729</v>
      </c>
      <c r="C9" s="9">
        <v>16.204</v>
      </c>
      <c r="D9" s="9">
        <v>15.891</v>
      </c>
      <c r="E9" s="17">
        <f t="shared" si="0"/>
        <v>98.0683781782276</v>
      </c>
    </row>
    <row r="10" spans="1:5" s="3" customFormat="1" ht="15">
      <c r="A10" s="10" t="s">
        <v>5</v>
      </c>
      <c r="B10" s="9">
        <v>57191.792</v>
      </c>
      <c r="C10" s="9">
        <v>11633.612</v>
      </c>
      <c r="D10" s="9">
        <v>10558.601</v>
      </c>
      <c r="E10" s="17">
        <f t="shared" si="0"/>
        <v>90.7594391148682</v>
      </c>
    </row>
    <row r="11" spans="1:5" s="3" customFormat="1" ht="15">
      <c r="A11" s="10" t="s">
        <v>28</v>
      </c>
      <c r="B11" s="9">
        <v>83971.397</v>
      </c>
      <c r="C11" s="9">
        <v>42337.484</v>
      </c>
      <c r="D11" s="9">
        <v>39045.049</v>
      </c>
      <c r="E11" s="17">
        <f t="shared" si="0"/>
        <v>92.2233569666067</v>
      </c>
    </row>
    <row r="12" spans="1:5" s="3" customFormat="1" ht="15">
      <c r="A12" s="10" t="s">
        <v>13</v>
      </c>
      <c r="B12" s="9">
        <f>SUM(B6)-B7-B8-B9-B10-B11</f>
        <v>66025.69900000002</v>
      </c>
      <c r="C12" s="9">
        <f>SUM(C6)-C7-C8-C9-C10-C11</f>
        <v>12481.479000000014</v>
      </c>
      <c r="D12" s="9">
        <f>SUM(D6)-D7-D8-D9-D10-D11</f>
        <v>10783.254999999976</v>
      </c>
      <c r="E12" s="17">
        <f t="shared" si="0"/>
        <v>86.39404833353453</v>
      </c>
    </row>
    <row r="13" spans="1:5" s="3" customFormat="1" ht="15">
      <c r="A13" s="27" t="s">
        <v>14</v>
      </c>
      <c r="B13" s="22">
        <v>52817.022</v>
      </c>
      <c r="C13" s="22">
        <v>11950.29</v>
      </c>
      <c r="D13" s="22">
        <v>4171.953</v>
      </c>
      <c r="E13" s="17">
        <f t="shared" si="0"/>
        <v>34.910893375809295</v>
      </c>
    </row>
    <row r="14" spans="1:5" s="2" customFormat="1" ht="14.25">
      <c r="A14" s="14" t="s">
        <v>6</v>
      </c>
      <c r="B14" s="15">
        <f>B15+B22</f>
        <v>496033.489</v>
      </c>
      <c r="C14" s="15">
        <f>C15+C22</f>
        <v>132533.403</v>
      </c>
      <c r="D14" s="15">
        <f>D15+D22</f>
        <v>121906.819</v>
      </c>
      <c r="E14" s="16">
        <f t="shared" si="0"/>
        <v>91.98195793704929</v>
      </c>
    </row>
    <row r="15" spans="1:5" s="12" customFormat="1" ht="15">
      <c r="A15" s="27" t="s">
        <v>30</v>
      </c>
      <c r="B15" s="22">
        <f>458118.7+29125.5</f>
        <v>487244.2</v>
      </c>
      <c r="C15" s="22">
        <f>120101.028+7281.375</f>
        <v>127382.403</v>
      </c>
      <c r="D15" s="22">
        <f>113307.962+7281.375</f>
        <v>120589.337</v>
      </c>
      <c r="E15" s="17">
        <f t="shared" si="0"/>
        <v>94.66718648728897</v>
      </c>
    </row>
    <row r="16" spans="1:5" s="3" customFormat="1" ht="15">
      <c r="A16" s="10" t="s">
        <v>1</v>
      </c>
      <c r="B16" s="9"/>
      <c r="C16" s="9"/>
      <c r="D16" s="9"/>
      <c r="E16" s="17"/>
    </row>
    <row r="17" spans="1:5" s="3" customFormat="1" ht="15">
      <c r="A17" s="10" t="s">
        <v>26</v>
      </c>
      <c r="B17" s="9"/>
      <c r="C17" s="9"/>
      <c r="D17" s="9"/>
      <c r="E17" s="17"/>
    </row>
    <row r="18" spans="1:5" s="3" customFormat="1" ht="15">
      <c r="A18" s="10" t="s">
        <v>4</v>
      </c>
      <c r="B18" s="9"/>
      <c r="C18" s="9"/>
      <c r="D18" s="9"/>
      <c r="E18" s="17"/>
    </row>
    <row r="19" spans="1:5" s="3" customFormat="1" ht="15">
      <c r="A19" s="10" t="s">
        <v>5</v>
      </c>
      <c r="B19" s="9"/>
      <c r="C19" s="9"/>
      <c r="D19" s="9"/>
      <c r="E19" s="17"/>
    </row>
    <row r="20" spans="1:5" s="3" customFormat="1" ht="15">
      <c r="A20" s="10" t="s">
        <v>28</v>
      </c>
      <c r="B20" s="9"/>
      <c r="C20" s="9"/>
      <c r="D20" s="9"/>
      <c r="E20" s="17"/>
    </row>
    <row r="21" spans="1:5" s="3" customFormat="1" ht="15">
      <c r="A21" s="48" t="s">
        <v>13</v>
      </c>
      <c r="B21" s="9">
        <f>SUM(B15)-B16-B17-B18-B19-B20</f>
        <v>487244.2</v>
      </c>
      <c r="C21" s="9">
        <f>SUM(C15)-C16-C17-C18-C19-C20</f>
        <v>127382.403</v>
      </c>
      <c r="D21" s="9">
        <f>SUM(D15)-D16-D17-D18-D19-D20</f>
        <v>120589.337</v>
      </c>
      <c r="E21" s="17">
        <f t="shared" si="0"/>
        <v>94.66718648728897</v>
      </c>
    </row>
    <row r="22" spans="1:5" s="3" customFormat="1" ht="15">
      <c r="A22" s="49" t="s">
        <v>14</v>
      </c>
      <c r="B22" s="22">
        <v>8789.289</v>
      </c>
      <c r="C22" s="22">
        <v>5151</v>
      </c>
      <c r="D22" s="22">
        <v>1317.482</v>
      </c>
      <c r="E22" s="17">
        <f t="shared" si="0"/>
        <v>25.5772083090662</v>
      </c>
    </row>
    <row r="23" spans="1:5" s="2" customFormat="1" ht="28.5" customHeight="1">
      <c r="A23" s="14" t="s">
        <v>25</v>
      </c>
      <c r="B23" s="15">
        <f>B24+B34</f>
        <v>884025.25</v>
      </c>
      <c r="C23" s="15">
        <f>C24+C34</f>
        <v>338178.709</v>
      </c>
      <c r="D23" s="15">
        <f>D24+D34</f>
        <v>333595.42899999995</v>
      </c>
      <c r="E23" s="16">
        <f t="shared" si="0"/>
        <v>98.64471657202995</v>
      </c>
    </row>
    <row r="24" spans="1:5" s="12" customFormat="1" ht="15">
      <c r="A24" s="27" t="s">
        <v>30</v>
      </c>
      <c r="B24" s="22">
        <v>880542.25</v>
      </c>
      <c r="C24" s="22">
        <v>337988.709</v>
      </c>
      <c r="D24" s="22">
        <v>333506.334</v>
      </c>
      <c r="E24" s="17">
        <f t="shared" si="0"/>
        <v>98.6738092484622</v>
      </c>
    </row>
    <row r="25" spans="1:5" s="3" customFormat="1" ht="15">
      <c r="A25" s="10" t="s">
        <v>1</v>
      </c>
      <c r="B25" s="9">
        <v>22699.713</v>
      </c>
      <c r="C25" s="9">
        <v>5403.617</v>
      </c>
      <c r="D25" s="9">
        <v>5104.179</v>
      </c>
      <c r="E25" s="17">
        <f t="shared" si="0"/>
        <v>94.45856358805592</v>
      </c>
    </row>
    <row r="26" spans="1:5" s="3" customFormat="1" ht="15">
      <c r="A26" s="10" t="s">
        <v>26</v>
      </c>
      <c r="B26" s="9">
        <v>4944.224</v>
      </c>
      <c r="C26" s="9">
        <v>1186.296</v>
      </c>
      <c r="D26" s="9">
        <v>1122.976</v>
      </c>
      <c r="E26" s="17">
        <f t="shared" si="0"/>
        <v>94.66237768651332</v>
      </c>
    </row>
    <row r="27" spans="1:5" s="3" customFormat="1" ht="15">
      <c r="A27" s="10" t="s">
        <v>4</v>
      </c>
      <c r="B27" s="9">
        <v>88.175</v>
      </c>
      <c r="C27" s="9">
        <v>10.27</v>
      </c>
      <c r="D27" s="9">
        <v>9.647</v>
      </c>
      <c r="E27" s="17">
        <f t="shared" si="0"/>
        <v>93.93378773125609</v>
      </c>
    </row>
    <row r="28" spans="1:5" s="3" customFormat="1" ht="15">
      <c r="A28" s="10" t="s">
        <v>5</v>
      </c>
      <c r="B28" s="9">
        <v>325.99</v>
      </c>
      <c r="C28" s="9">
        <v>69.996</v>
      </c>
      <c r="D28" s="9">
        <v>67.233</v>
      </c>
      <c r="E28" s="17">
        <f t="shared" si="0"/>
        <v>96.05263157894738</v>
      </c>
    </row>
    <row r="29" spans="1:5" s="3" customFormat="1" ht="15">
      <c r="A29" s="10" t="s">
        <v>28</v>
      </c>
      <c r="B29" s="9">
        <v>1301.5</v>
      </c>
      <c r="C29" s="9">
        <v>634.115</v>
      </c>
      <c r="D29" s="9">
        <v>481.28</v>
      </c>
      <c r="E29" s="17">
        <f t="shared" si="0"/>
        <v>75.89790495414869</v>
      </c>
    </row>
    <row r="30" spans="1:5" s="3" customFormat="1" ht="15">
      <c r="A30" s="10" t="s">
        <v>13</v>
      </c>
      <c r="B30" s="9">
        <f>SUM(B24)-B25-B26-B27-B28-B29</f>
        <v>851182.6479999999</v>
      </c>
      <c r="C30" s="9">
        <f>SUM(C24)-C25-C26-C27-C28-C29</f>
        <v>330684.415</v>
      </c>
      <c r="D30" s="9">
        <f>SUM(D24)-D25-D26-D27-D28-D29</f>
        <v>326721.0189999999</v>
      </c>
      <c r="E30" s="17">
        <f t="shared" si="0"/>
        <v>98.80145666979799</v>
      </c>
    </row>
    <row r="31" spans="1:5" s="3" customFormat="1" ht="15">
      <c r="A31" s="10" t="s">
        <v>18</v>
      </c>
      <c r="B31" s="9">
        <f>SUM(B32:B33)</f>
        <v>822155.5</v>
      </c>
      <c r="C31" s="9">
        <f>SUM(C32:C33)</f>
        <v>326051.375</v>
      </c>
      <c r="D31" s="9">
        <f>SUM(D32:D33)</f>
        <v>323466.33</v>
      </c>
      <c r="E31" s="17">
        <f t="shared" si="0"/>
        <v>99.20716635530215</v>
      </c>
    </row>
    <row r="32" spans="1:5" s="3" customFormat="1" ht="15">
      <c r="A32" s="11" t="s">
        <v>21</v>
      </c>
      <c r="B32" s="9">
        <v>521582.3</v>
      </c>
      <c r="C32" s="9">
        <v>123745.3</v>
      </c>
      <c r="D32" s="62">
        <v>121689.194</v>
      </c>
      <c r="E32" s="17">
        <f t="shared" si="0"/>
        <v>98.33843709619678</v>
      </c>
    </row>
    <row r="33" spans="1:5" s="3" customFormat="1" ht="15">
      <c r="A33" s="11" t="s">
        <v>19</v>
      </c>
      <c r="B33" s="9">
        <v>300573.2</v>
      </c>
      <c r="C33" s="9">
        <v>202306.075</v>
      </c>
      <c r="D33" s="9">
        <v>201777.136</v>
      </c>
      <c r="E33" s="17">
        <f t="shared" si="0"/>
        <v>99.73854517220997</v>
      </c>
    </row>
    <row r="34" spans="1:5" s="3" customFormat="1" ht="15">
      <c r="A34" s="27" t="s">
        <v>14</v>
      </c>
      <c r="B34" s="22">
        <v>3483</v>
      </c>
      <c r="C34" s="22">
        <v>190</v>
      </c>
      <c r="D34" s="22">
        <v>89.095</v>
      </c>
      <c r="E34" s="17">
        <f t="shared" si="0"/>
        <v>46.892105263157895</v>
      </c>
    </row>
    <row r="35" spans="1:5" s="2" customFormat="1" ht="14.25">
      <c r="A35" s="14" t="s">
        <v>7</v>
      </c>
      <c r="B35" s="15">
        <f>B36+B41</f>
        <v>125445.829</v>
      </c>
      <c r="C35" s="15">
        <f>C36+C41</f>
        <v>31139.485</v>
      </c>
      <c r="D35" s="15">
        <f>D36+D41</f>
        <v>27508.581000000002</v>
      </c>
      <c r="E35" s="16">
        <f t="shared" si="0"/>
        <v>88.33987138836754</v>
      </c>
    </row>
    <row r="36" spans="1:5" s="12" customFormat="1" ht="15">
      <c r="A36" s="27" t="s">
        <v>30</v>
      </c>
      <c r="B36" s="22">
        <v>119848.4</v>
      </c>
      <c r="C36" s="22">
        <v>29902.485</v>
      </c>
      <c r="D36" s="22">
        <v>27503.06</v>
      </c>
      <c r="E36" s="17">
        <f t="shared" si="0"/>
        <v>91.97583411545897</v>
      </c>
    </row>
    <row r="37" spans="1:5" s="3" customFormat="1" ht="15">
      <c r="A37" s="10" t="s">
        <v>1</v>
      </c>
      <c r="B37" s="9">
        <v>60226.938</v>
      </c>
      <c r="C37" s="9">
        <v>14054.822</v>
      </c>
      <c r="D37" s="9">
        <v>13593.751</v>
      </c>
      <c r="E37" s="17">
        <f aca="true" t="shared" si="1" ref="E37:E71">SUM(D37)/C37*100</f>
        <v>96.71948175508733</v>
      </c>
    </row>
    <row r="38" spans="1:5" s="3" customFormat="1" ht="15">
      <c r="A38" s="10" t="s">
        <v>26</v>
      </c>
      <c r="B38" s="9">
        <v>13249.926</v>
      </c>
      <c r="C38" s="9">
        <v>3165.79</v>
      </c>
      <c r="D38" s="9">
        <v>3082.72</v>
      </c>
      <c r="E38" s="17">
        <f t="shared" si="1"/>
        <v>97.37601041130334</v>
      </c>
    </row>
    <row r="39" spans="1:5" s="3" customFormat="1" ht="15">
      <c r="A39" s="10" t="s">
        <v>28</v>
      </c>
      <c r="B39" s="9">
        <v>6311.124</v>
      </c>
      <c r="C39" s="9">
        <v>3021.757</v>
      </c>
      <c r="D39" s="9">
        <v>2503.585</v>
      </c>
      <c r="E39" s="17">
        <f t="shared" si="1"/>
        <v>82.85196327831787</v>
      </c>
    </row>
    <row r="40" spans="1:5" s="3" customFormat="1" ht="15">
      <c r="A40" s="10" t="s">
        <v>13</v>
      </c>
      <c r="B40" s="9">
        <f>SUM(B36)-B37-B38-B39</f>
        <v>40060.412</v>
      </c>
      <c r="C40" s="9">
        <f>SUM(C36)-C37-C38-C39</f>
        <v>9660.116</v>
      </c>
      <c r="D40" s="9">
        <f>SUM(D36)-D37-D38-D39</f>
        <v>8323.004</v>
      </c>
      <c r="E40" s="17">
        <f t="shared" si="1"/>
        <v>86.15842708307024</v>
      </c>
    </row>
    <row r="41" spans="1:5" s="3" customFormat="1" ht="15">
      <c r="A41" s="27" t="s">
        <v>14</v>
      </c>
      <c r="B41" s="22">
        <v>5597.429</v>
      </c>
      <c r="C41" s="22">
        <v>1237</v>
      </c>
      <c r="D41" s="22">
        <v>5.521</v>
      </c>
      <c r="E41" s="17">
        <f t="shared" si="1"/>
        <v>0.4463217461600647</v>
      </c>
    </row>
    <row r="42" spans="1:5" s="2" customFormat="1" ht="14.25">
      <c r="A42" s="14" t="s">
        <v>8</v>
      </c>
      <c r="B42" s="15">
        <f>B43+B48</f>
        <v>90569.807</v>
      </c>
      <c r="C42" s="15">
        <f>C43+C48</f>
        <v>27589.139</v>
      </c>
      <c r="D42" s="15">
        <f>D43+D48</f>
        <v>17746.817</v>
      </c>
      <c r="E42" s="16">
        <f t="shared" si="1"/>
        <v>64.32537456134459</v>
      </c>
    </row>
    <row r="43" spans="1:5" s="12" customFormat="1" ht="15">
      <c r="A43" s="27" t="s">
        <v>30</v>
      </c>
      <c r="B43" s="22">
        <v>72865.3</v>
      </c>
      <c r="C43" s="22">
        <v>18742.304</v>
      </c>
      <c r="D43" s="22">
        <v>17123.064</v>
      </c>
      <c r="E43" s="17">
        <f t="shared" si="1"/>
        <v>91.36050722472541</v>
      </c>
    </row>
    <row r="44" spans="1:5" s="3" customFormat="1" ht="15">
      <c r="A44" s="10" t="s">
        <v>1</v>
      </c>
      <c r="B44" s="9">
        <v>37035.729</v>
      </c>
      <c r="C44" s="9">
        <v>8750.321</v>
      </c>
      <c r="D44" s="9">
        <v>8692.651</v>
      </c>
      <c r="E44" s="17">
        <f t="shared" si="1"/>
        <v>99.3409384638575</v>
      </c>
    </row>
    <row r="45" spans="1:5" s="3" customFormat="1" ht="15">
      <c r="A45" s="10" t="s">
        <v>26</v>
      </c>
      <c r="B45" s="9">
        <v>8151.542</v>
      </c>
      <c r="C45" s="9">
        <v>1924.942</v>
      </c>
      <c r="D45" s="9">
        <v>1901.434</v>
      </c>
      <c r="E45" s="17">
        <f t="shared" si="1"/>
        <v>98.77876839925567</v>
      </c>
    </row>
    <row r="46" spans="1:5" s="3" customFormat="1" ht="15">
      <c r="A46" s="10" t="s">
        <v>28</v>
      </c>
      <c r="B46" s="9">
        <v>5627.013</v>
      </c>
      <c r="C46" s="9">
        <v>2381.562</v>
      </c>
      <c r="D46" s="9">
        <v>1883.675</v>
      </c>
      <c r="E46" s="17">
        <f t="shared" si="1"/>
        <v>79.09409874695683</v>
      </c>
    </row>
    <row r="47" spans="1:5" s="3" customFormat="1" ht="15">
      <c r="A47" s="10" t="s">
        <v>13</v>
      </c>
      <c r="B47" s="9">
        <f>SUM(B43)-B44-B45-B46</f>
        <v>22051.016000000003</v>
      </c>
      <c r="C47" s="9">
        <f>SUM(C43)-C44-C45-C46</f>
        <v>5685.479</v>
      </c>
      <c r="D47" s="9">
        <f>SUM(D43)-D44-D45-D46</f>
        <v>4645.303999999998</v>
      </c>
      <c r="E47" s="17">
        <f t="shared" si="1"/>
        <v>81.7047077299907</v>
      </c>
    </row>
    <row r="48" spans="1:5" s="3" customFormat="1" ht="15">
      <c r="A48" s="27" t="s">
        <v>14</v>
      </c>
      <c r="B48" s="22">
        <v>17704.507</v>
      </c>
      <c r="C48" s="22">
        <v>8846.835</v>
      </c>
      <c r="D48" s="22">
        <v>623.753</v>
      </c>
      <c r="E48" s="17">
        <f t="shared" si="1"/>
        <v>7.050577975061138</v>
      </c>
    </row>
    <row r="49" spans="1:5" s="3" customFormat="1" ht="14.25">
      <c r="A49" s="14" t="s">
        <v>0</v>
      </c>
      <c r="B49" s="15">
        <f>B50+B55</f>
        <v>135801.96000000002</v>
      </c>
      <c r="C49" s="15">
        <f>C50+C55</f>
        <v>30892.785</v>
      </c>
      <c r="D49" s="15">
        <f>D50+D55</f>
        <v>26375.474</v>
      </c>
      <c r="E49" s="16">
        <f t="shared" si="1"/>
        <v>85.37745625718108</v>
      </c>
    </row>
    <row r="50" spans="1:5" s="3" customFormat="1" ht="15">
      <c r="A50" s="27" t="s">
        <v>30</v>
      </c>
      <c r="B50" s="22">
        <v>122801.96</v>
      </c>
      <c r="C50" s="22">
        <v>28733.435</v>
      </c>
      <c r="D50" s="22">
        <v>25810.98</v>
      </c>
      <c r="E50" s="17">
        <f t="shared" si="1"/>
        <v>89.82907891103169</v>
      </c>
    </row>
    <row r="51" spans="1:5" s="3" customFormat="1" ht="15">
      <c r="A51" s="10" t="s">
        <v>1</v>
      </c>
      <c r="B51" s="9">
        <v>81242.746</v>
      </c>
      <c r="C51" s="9">
        <v>18134.63</v>
      </c>
      <c r="D51" s="9">
        <v>17495.054</v>
      </c>
      <c r="E51" s="17">
        <f t="shared" si="1"/>
        <v>96.47317866424625</v>
      </c>
    </row>
    <row r="52" spans="1:5" s="3" customFormat="1" ht="15">
      <c r="A52" s="10" t="s">
        <v>26</v>
      </c>
      <c r="B52" s="9">
        <v>17899.497</v>
      </c>
      <c r="C52" s="9">
        <v>4045.888</v>
      </c>
      <c r="D52" s="9">
        <v>3838.5</v>
      </c>
      <c r="E52" s="17">
        <f t="shared" si="1"/>
        <v>94.87410427574862</v>
      </c>
    </row>
    <row r="53" spans="1:5" s="3" customFormat="1" ht="15">
      <c r="A53" s="10" t="s">
        <v>28</v>
      </c>
      <c r="B53" s="9">
        <v>4844.889</v>
      </c>
      <c r="C53" s="9">
        <v>2306.584</v>
      </c>
      <c r="D53" s="9">
        <v>1911.456</v>
      </c>
      <c r="E53" s="17">
        <f t="shared" si="1"/>
        <v>82.869559487103</v>
      </c>
    </row>
    <row r="54" spans="1:5" s="3" customFormat="1" ht="15">
      <c r="A54" s="10" t="s">
        <v>13</v>
      </c>
      <c r="B54" s="9">
        <f>SUM(B50)-B51-B52-B53</f>
        <v>18814.82800000001</v>
      </c>
      <c r="C54" s="9">
        <f>SUM(C50)-C51-C52-C53</f>
        <v>4246.3330000000005</v>
      </c>
      <c r="D54" s="9">
        <f>SUM(D50)-D51-D52-D53</f>
        <v>2565.9699999999993</v>
      </c>
      <c r="E54" s="17">
        <f t="shared" si="1"/>
        <v>60.42790332270218</v>
      </c>
    </row>
    <row r="55" spans="1:5" s="3" customFormat="1" ht="15">
      <c r="A55" s="27" t="s">
        <v>14</v>
      </c>
      <c r="B55" s="22">
        <v>13000</v>
      </c>
      <c r="C55" s="22">
        <v>2159.35</v>
      </c>
      <c r="D55" s="22">
        <v>564.494</v>
      </c>
      <c r="E55" s="17">
        <f t="shared" si="1"/>
        <v>26.14184824136893</v>
      </c>
    </row>
    <row r="56" spans="1:5" s="3" customFormat="1" ht="14.25" customHeight="1">
      <c r="A56" s="18" t="s">
        <v>9</v>
      </c>
      <c r="B56" s="19">
        <f>B57+B60</f>
        <v>341818.793</v>
      </c>
      <c r="C56" s="19">
        <f>C57+C60</f>
        <v>82942.51</v>
      </c>
      <c r="D56" s="64">
        <f>D57+D60</f>
        <v>32617.834</v>
      </c>
      <c r="E56" s="16">
        <f t="shared" si="1"/>
        <v>39.325834243501916</v>
      </c>
    </row>
    <row r="57" spans="1:5" s="3" customFormat="1" ht="14.25" customHeight="1">
      <c r="A57" s="27" t="s">
        <v>30</v>
      </c>
      <c r="B57" s="22">
        <v>203708.404</v>
      </c>
      <c r="C57" s="22">
        <v>53622.441</v>
      </c>
      <c r="D57" s="22">
        <v>27343.479</v>
      </c>
      <c r="E57" s="17">
        <f t="shared" si="1"/>
        <v>50.99260401069768</v>
      </c>
    </row>
    <row r="58" spans="1:5" s="3" customFormat="1" ht="15">
      <c r="A58" s="10" t="s">
        <v>28</v>
      </c>
      <c r="B58" s="9">
        <v>26401.623</v>
      </c>
      <c r="C58" s="9">
        <v>9916.4</v>
      </c>
      <c r="D58" s="9">
        <v>9809.966</v>
      </c>
      <c r="E58" s="17">
        <f t="shared" si="1"/>
        <v>98.92668710419105</v>
      </c>
    </row>
    <row r="59" spans="1:5" s="3" customFormat="1" ht="15">
      <c r="A59" s="10" t="s">
        <v>13</v>
      </c>
      <c r="B59" s="9">
        <f>SUM(B57)-B58</f>
        <v>177306.78100000002</v>
      </c>
      <c r="C59" s="9">
        <f>SUM(C57)-C58</f>
        <v>43706.041</v>
      </c>
      <c r="D59" s="9">
        <f>SUM(D57)-D58</f>
        <v>17533.513</v>
      </c>
      <c r="E59" s="17">
        <f t="shared" si="1"/>
        <v>40.11690969676251</v>
      </c>
    </row>
    <row r="60" spans="1:5" s="3" customFormat="1" ht="15">
      <c r="A60" s="27" t="s">
        <v>14</v>
      </c>
      <c r="B60" s="22">
        <f>135110.389+3000</f>
        <v>138110.389</v>
      </c>
      <c r="C60" s="22">
        <f>28870.069+450</f>
        <v>29320.069</v>
      </c>
      <c r="D60" s="22">
        <v>5274.355</v>
      </c>
      <c r="E60" s="17">
        <f t="shared" si="1"/>
        <v>17.988890135285835</v>
      </c>
    </row>
    <row r="61" spans="1:5" s="3" customFormat="1" ht="17.25" customHeight="1">
      <c r="A61" s="18" t="s">
        <v>65</v>
      </c>
      <c r="B61" s="19">
        <f>SUM(B62)</f>
        <v>127014.104</v>
      </c>
      <c r="C61" s="19">
        <f>SUM(C62)</f>
        <v>28614.71</v>
      </c>
      <c r="D61" s="19">
        <f>SUM(D62)</f>
        <v>1870.752</v>
      </c>
      <c r="E61" s="16">
        <f t="shared" si="1"/>
        <v>6.537728322251038</v>
      </c>
    </row>
    <row r="62" spans="1:5" s="3" customFormat="1" ht="15">
      <c r="A62" s="27" t="s">
        <v>14</v>
      </c>
      <c r="B62" s="22">
        <v>127014.104</v>
      </c>
      <c r="C62" s="22">
        <v>28614.71</v>
      </c>
      <c r="D62" s="22">
        <v>1870.752</v>
      </c>
      <c r="E62" s="17">
        <f t="shared" si="1"/>
        <v>6.537728322251038</v>
      </c>
    </row>
    <row r="63" spans="1:5" s="3" customFormat="1" ht="15" customHeight="1">
      <c r="A63" s="20" t="s">
        <v>16</v>
      </c>
      <c r="B63" s="19">
        <f>SUM(B64:B65)</f>
        <v>149111.544</v>
      </c>
      <c r="C63" s="19">
        <f>SUM(C64:C65)</f>
        <v>27935.794</v>
      </c>
      <c r="D63" s="19">
        <f>SUM(D64:D65)</f>
        <v>20168.548</v>
      </c>
      <c r="E63" s="16">
        <f t="shared" si="1"/>
        <v>72.19607933821389</v>
      </c>
    </row>
    <row r="64" spans="1:5" s="3" customFormat="1" ht="15">
      <c r="A64" s="27" t="s">
        <v>13</v>
      </c>
      <c r="B64" s="22">
        <f>34247.315+57200</f>
        <v>91447.315</v>
      </c>
      <c r="C64" s="22">
        <v>23515.9</v>
      </c>
      <c r="D64" s="22">
        <v>18596.422</v>
      </c>
      <c r="E64" s="17">
        <f t="shared" si="1"/>
        <v>79.08020530789805</v>
      </c>
    </row>
    <row r="65" spans="1:5" s="3" customFormat="1" ht="15">
      <c r="A65" s="27" t="s">
        <v>14</v>
      </c>
      <c r="B65" s="22">
        <v>57664.229</v>
      </c>
      <c r="C65" s="22">
        <v>4419.894</v>
      </c>
      <c r="D65" s="22">
        <v>1572.126</v>
      </c>
      <c r="E65" s="17">
        <f t="shared" si="1"/>
        <v>35.56931455822244</v>
      </c>
    </row>
    <row r="66" spans="1:5" s="3" customFormat="1" ht="45.75" customHeight="1">
      <c r="A66" s="21" t="s">
        <v>20</v>
      </c>
      <c r="B66" s="19">
        <f>SUM(B67:B67)</f>
        <v>1000</v>
      </c>
      <c r="C66" s="19">
        <f>SUM(C67:C67)</f>
        <v>0</v>
      </c>
      <c r="D66" s="19">
        <f>SUM(D67:D67)</f>
        <v>0</v>
      </c>
      <c r="E66" s="17"/>
    </row>
    <row r="67" spans="1:5" s="3" customFormat="1" ht="15">
      <c r="A67" s="27" t="s">
        <v>14</v>
      </c>
      <c r="B67" s="22">
        <v>1000</v>
      </c>
      <c r="C67" s="22"/>
      <c r="D67" s="22"/>
      <c r="E67" s="17"/>
    </row>
    <row r="68" spans="1:5" s="3" customFormat="1" ht="28.5">
      <c r="A68" s="20" t="s">
        <v>10</v>
      </c>
      <c r="B68" s="15">
        <f>SUM(B69)+B72</f>
        <v>8700</v>
      </c>
      <c r="C68" s="15">
        <f>SUM(C69)+C72</f>
        <v>1716.232</v>
      </c>
      <c r="D68" s="15">
        <f>SUM(D69)+D72</f>
        <v>139.989</v>
      </c>
      <c r="E68" s="16">
        <f t="shared" si="1"/>
        <v>8.156764353537284</v>
      </c>
    </row>
    <row r="69" spans="1:5" s="3" customFormat="1" ht="15">
      <c r="A69" s="27" t="s">
        <v>30</v>
      </c>
      <c r="B69" s="22">
        <v>8670</v>
      </c>
      <c r="C69" s="22">
        <v>1716.232</v>
      </c>
      <c r="D69" s="22">
        <v>139.989</v>
      </c>
      <c r="E69" s="17">
        <f t="shared" si="1"/>
        <v>8.156764353537284</v>
      </c>
    </row>
    <row r="70" spans="1:5" s="3" customFormat="1" ht="15">
      <c r="A70" s="10" t="s">
        <v>28</v>
      </c>
      <c r="B70" s="9">
        <v>19</v>
      </c>
      <c r="C70" s="9">
        <v>18.9</v>
      </c>
      <c r="D70" s="9">
        <v>6.161</v>
      </c>
      <c r="E70" s="17">
        <f t="shared" si="1"/>
        <v>32.597883597883595</v>
      </c>
    </row>
    <row r="71" spans="1:5" s="3" customFormat="1" ht="15">
      <c r="A71" s="10" t="s">
        <v>13</v>
      </c>
      <c r="B71" s="9">
        <f>SUM(B69)-B70</f>
        <v>8651</v>
      </c>
      <c r="C71" s="9">
        <f>SUM(C69)-C70</f>
        <v>1697.3319999999999</v>
      </c>
      <c r="D71" s="9">
        <f>SUM(D69)-D70</f>
        <v>133.828</v>
      </c>
      <c r="E71" s="16">
        <f t="shared" si="1"/>
        <v>7.884609493016099</v>
      </c>
    </row>
    <row r="72" spans="1:5" s="3" customFormat="1" ht="15">
      <c r="A72" s="27" t="s">
        <v>14</v>
      </c>
      <c r="B72" s="22">
        <v>30</v>
      </c>
      <c r="C72" s="22"/>
      <c r="D72" s="22"/>
      <c r="E72" s="17"/>
    </row>
    <row r="73" spans="1:5" s="2" customFormat="1" ht="15">
      <c r="A73" s="20" t="s">
        <v>11</v>
      </c>
      <c r="B73" s="15">
        <v>2589.8</v>
      </c>
      <c r="C73" s="15">
        <v>789.8</v>
      </c>
      <c r="D73" s="15"/>
      <c r="E73" s="17">
        <f>SUM(D73)/C73*100</f>
        <v>0</v>
      </c>
    </row>
    <row r="74" spans="1:5" s="2" customFormat="1" ht="15">
      <c r="A74" s="20" t="s">
        <v>12</v>
      </c>
      <c r="B74" s="15">
        <v>53836.8</v>
      </c>
      <c r="C74" s="15">
        <v>13459.2</v>
      </c>
      <c r="D74" s="68">
        <v>13459.2</v>
      </c>
      <c r="E74" s="16">
        <f>SUM(D74)/C74*100</f>
        <v>100</v>
      </c>
    </row>
    <row r="75" spans="1:5" s="2" customFormat="1" ht="15">
      <c r="A75" s="14" t="s">
        <v>17</v>
      </c>
      <c r="B75" s="15">
        <f>SUM(B76)+B80</f>
        <v>98811.152</v>
      </c>
      <c r="C75" s="15">
        <f>SUM(C76)+C80</f>
        <v>4474.416</v>
      </c>
      <c r="D75" s="15">
        <f>SUM(D76)+D80</f>
        <v>757.2234000000002</v>
      </c>
      <c r="E75" s="17">
        <f>SUM(D75)/C75*100</f>
        <v>16.923401847302536</v>
      </c>
    </row>
    <row r="76" spans="1:5" s="2" customFormat="1" ht="15">
      <c r="A76" s="27" t="s">
        <v>30</v>
      </c>
      <c r="B76" s="22">
        <v>20213.001</v>
      </c>
      <c r="C76" s="22">
        <v>4327.665</v>
      </c>
      <c r="D76" s="22">
        <f>210.417+63.868+1042.804-911.141+51.634+31.39+0.988+46.3194-0.125+113.684+107.385</f>
        <v>757.2234000000002</v>
      </c>
      <c r="E76" s="16">
        <f>SUM(D76)/C76*100</f>
        <v>17.497273934096107</v>
      </c>
    </row>
    <row r="77" spans="1:5" s="3" customFormat="1" ht="15">
      <c r="A77" s="10" t="s">
        <v>1</v>
      </c>
      <c r="B77" s="9"/>
      <c r="C77" s="9"/>
      <c r="D77" s="9"/>
      <c r="E77" s="16"/>
    </row>
    <row r="78" spans="1:5" s="3" customFormat="1" ht="15">
      <c r="A78" s="10" t="s">
        <v>26</v>
      </c>
      <c r="B78" s="9"/>
      <c r="C78" s="9"/>
      <c r="D78" s="9"/>
      <c r="E78" s="16"/>
    </row>
    <row r="79" spans="1:5" s="3" customFormat="1" ht="15">
      <c r="A79" s="10" t="s">
        <v>13</v>
      </c>
      <c r="B79" s="9">
        <f>SUM(B76)-B77-B78</f>
        <v>20213.001</v>
      </c>
      <c r="C79" s="9">
        <f>SUM(C76)-C77-C78</f>
        <v>4327.665</v>
      </c>
      <c r="D79" s="9">
        <f>SUM(D76)-D77-D78</f>
        <v>757.2234000000002</v>
      </c>
      <c r="E79" s="17">
        <f aca="true" t="shared" si="2" ref="E79:E90">SUM(D79)/C79*100</f>
        <v>17.497273934096107</v>
      </c>
    </row>
    <row r="80" spans="1:5" s="3" customFormat="1" ht="15">
      <c r="A80" s="27" t="s">
        <v>14</v>
      </c>
      <c r="B80" s="22">
        <f>78448.151+150</f>
        <v>78598.151</v>
      </c>
      <c r="C80" s="22">
        <f>75+71.751</f>
        <v>146.751</v>
      </c>
      <c r="D80" s="22"/>
      <c r="E80" s="17">
        <f t="shared" si="2"/>
        <v>0</v>
      </c>
    </row>
    <row r="81" spans="1:5" s="3" customFormat="1" ht="27">
      <c r="A81" s="23" t="s">
        <v>22</v>
      </c>
      <c r="B81" s="65">
        <f>23000+777.24</f>
        <v>23777.24</v>
      </c>
      <c r="C81" s="65">
        <f>4000+191.375</f>
        <v>4191.375</v>
      </c>
      <c r="D81" s="15"/>
      <c r="E81" s="16"/>
    </row>
    <row r="82" spans="1:8" s="7" customFormat="1" ht="15.75">
      <c r="A82" s="24" t="s">
        <v>24</v>
      </c>
      <c r="B82" s="66">
        <f>B5+B14+B23+B35+B42+B49+B56+B61+B63+B66+B68+B73+B74+B75+B81</f>
        <v>3608023.09</v>
      </c>
      <c r="C82" s="66">
        <f>C5+C14+C23+C35+C42+C49+C56+C61+C63+C66+C68+C73+C74+C75+C81</f>
        <v>991151.3859999998</v>
      </c>
      <c r="D82" s="25">
        <f>D5+D14+D23+D35+D42+D49+D56+D61+D63+D66+D68+D73+D74+D75+D81</f>
        <v>843594.6663999999</v>
      </c>
      <c r="E82" s="67">
        <f t="shared" si="2"/>
        <v>85.11259514094046</v>
      </c>
      <c r="F82" s="5"/>
      <c r="G82" s="6"/>
      <c r="H82" s="6"/>
    </row>
    <row r="83" spans="1:8" s="7" customFormat="1" ht="15.75">
      <c r="A83" s="14" t="s">
        <v>30</v>
      </c>
      <c r="B83" s="25">
        <f>B6+B15+B24+B36+B43+B50+B57+B64+B69+B76+B74</f>
        <v>3077847.9299999997</v>
      </c>
      <c r="C83" s="25">
        <f>C6+C15+C24+C36+C43+C50+C57+C64+C69+C76+C74</f>
        <v>894134.3119999999</v>
      </c>
      <c r="D83" s="25">
        <f>D6+D15+D24+D36+D43+D50+D57+D64+D69+D76+D74</f>
        <v>828105.1353999999</v>
      </c>
      <c r="E83" s="67">
        <f t="shared" si="2"/>
        <v>92.61529551949461</v>
      </c>
      <c r="F83" s="5"/>
      <c r="G83" s="6"/>
      <c r="H83" s="6"/>
    </row>
    <row r="84" spans="1:5" s="4" customFormat="1" ht="15">
      <c r="A84" s="26" t="s">
        <v>1</v>
      </c>
      <c r="B84" s="19">
        <f aca="true" t="shared" si="3" ref="B84:D85">B7+B16+B25+B37+B44+B51+B77</f>
        <v>864560.6050000001</v>
      </c>
      <c r="C84" s="19">
        <f t="shared" si="3"/>
        <v>200166.35599999997</v>
      </c>
      <c r="D84" s="19">
        <f t="shared" si="3"/>
        <v>194389.78900000002</v>
      </c>
      <c r="E84" s="16">
        <f t="shared" si="2"/>
        <v>97.11411691982845</v>
      </c>
    </row>
    <row r="85" spans="1:5" ht="15">
      <c r="A85" s="26" t="s">
        <v>27</v>
      </c>
      <c r="B85" s="19">
        <f t="shared" si="3"/>
        <v>190183.39299999998</v>
      </c>
      <c r="C85" s="19">
        <f t="shared" si="3"/>
        <v>44774.709</v>
      </c>
      <c r="D85" s="19">
        <f t="shared" si="3"/>
        <v>43314.727000000006</v>
      </c>
      <c r="E85" s="16">
        <f t="shared" si="2"/>
        <v>96.739270823625</v>
      </c>
    </row>
    <row r="86" spans="1:5" ht="15">
      <c r="A86" s="26" t="s">
        <v>2</v>
      </c>
      <c r="B86" s="19">
        <f>B70+B11+B20+B29+B39+B46+B53+B58</f>
        <v>128476.546</v>
      </c>
      <c r="C86" s="19">
        <f>C70+C11+C20+C29+C39+C46+C53+C58</f>
        <v>60616.801999999996</v>
      </c>
      <c r="D86" s="19">
        <f>D70+D11+D20+D29+D39+D46+D53+D58</f>
        <v>55641.172</v>
      </c>
      <c r="E86" s="16">
        <f t="shared" si="2"/>
        <v>91.79166528778605</v>
      </c>
    </row>
    <row r="87" spans="1:5" ht="15">
      <c r="A87" s="26" t="s">
        <v>13</v>
      </c>
      <c r="B87" s="19">
        <f>B83-B84-B85-B86</f>
        <v>1894627.3859999997</v>
      </c>
      <c r="C87" s="19">
        <f>C83-C84-C85-C86</f>
        <v>588576.445</v>
      </c>
      <c r="D87" s="19">
        <f>D83-D84-D85-D86</f>
        <v>534759.4474</v>
      </c>
      <c r="E87" s="16">
        <f t="shared" si="2"/>
        <v>90.85641329054546</v>
      </c>
    </row>
    <row r="88" spans="1:5" ht="20.25" customHeight="1">
      <c r="A88" s="14" t="s">
        <v>14</v>
      </c>
      <c r="B88" s="15">
        <f>B13+B22+B41+B34+B55+B60+B62+B65+B67+B72+B80+B48</f>
        <v>503808.12</v>
      </c>
      <c r="C88" s="15">
        <f>C13+C22+C41+C34+C55+C60+C62+C65+C67+C72+C80+C48</f>
        <v>92035.899</v>
      </c>
      <c r="D88" s="15">
        <f>D13+D22+D41+D34+D55+D60+D62+D65+D67+D72+D80+D48</f>
        <v>15489.531</v>
      </c>
      <c r="E88" s="16">
        <f t="shared" si="2"/>
        <v>16.829879610346392</v>
      </c>
    </row>
    <row r="89" spans="1:5" ht="15">
      <c r="A89" s="14" t="s">
        <v>23</v>
      </c>
      <c r="B89" s="15">
        <f>SUM(B81)</f>
        <v>23777.24</v>
      </c>
      <c r="C89" s="15">
        <f>SUM(C81)</f>
        <v>4191.375</v>
      </c>
      <c r="D89" s="15">
        <f>SUM(D81)</f>
        <v>0</v>
      </c>
      <c r="E89" s="16">
        <f t="shared" si="2"/>
        <v>0</v>
      </c>
    </row>
    <row r="90" spans="1:5" ht="15">
      <c r="A90" s="14" t="s">
        <v>29</v>
      </c>
      <c r="B90" s="15">
        <f>SUM(B73)</f>
        <v>2589.8</v>
      </c>
      <c r="C90" s="15">
        <f>SUM(C73)</f>
        <v>789.8</v>
      </c>
      <c r="D90" s="15"/>
      <c r="E90" s="16">
        <f t="shared" si="2"/>
        <v>0</v>
      </c>
    </row>
    <row r="91" spans="2:5" ht="15">
      <c r="B91" s="50"/>
      <c r="E91" s="60"/>
    </row>
    <row r="92" spans="2:5" ht="15">
      <c r="B92" s="50"/>
      <c r="C92" s="51"/>
      <c r="D92" s="56"/>
      <c r="E92" s="60"/>
    </row>
    <row r="93" spans="2:5" ht="15">
      <c r="B93" s="50"/>
      <c r="C93" s="52"/>
      <c r="D93" s="54"/>
      <c r="E93" s="60"/>
    </row>
    <row r="94" spans="2:5" ht="15">
      <c r="B94" s="50"/>
      <c r="C94" s="57"/>
      <c r="D94" s="58"/>
      <c r="E94" s="61"/>
    </row>
    <row r="95" spans="2:4" ht="15">
      <c r="B95" s="50"/>
      <c r="C95" s="59"/>
      <c r="D95" s="59"/>
    </row>
    <row r="96" spans="2:4" ht="15">
      <c r="B96" s="50"/>
      <c r="C96" s="51"/>
      <c r="D96" s="54"/>
    </row>
    <row r="97" spans="2:4" ht="15">
      <c r="B97" s="50"/>
      <c r="C97" s="52"/>
      <c r="D97" s="53"/>
    </row>
    <row r="98" ht="15">
      <c r="D98" s="51"/>
    </row>
    <row r="100" ht="15">
      <c r="D100" s="52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selection activeCell="B5" sqref="B5:E90"/>
    </sheetView>
  </sheetViews>
  <sheetFormatPr defaultColWidth="9.140625" defaultRowHeight="15"/>
  <cols>
    <col min="1" max="1" width="36.140625" style="46" customWidth="1"/>
    <col min="2" max="2" width="17.28125" style="46" customWidth="1"/>
    <col min="3" max="3" width="15.8515625" style="46" customWidth="1"/>
    <col min="4" max="4" width="19.140625" style="46" customWidth="1"/>
    <col min="5" max="5" width="15.140625" style="46" customWidth="1"/>
    <col min="6" max="16384" width="9.140625" style="46" customWidth="1"/>
  </cols>
  <sheetData>
    <row r="1" spans="1:5" s="28" customFormat="1" ht="40.5" customHeight="1">
      <c r="A1" s="76" t="s">
        <v>71</v>
      </c>
      <c r="B1" s="76"/>
      <c r="C1" s="76"/>
      <c r="D1" s="76"/>
      <c r="E1" s="76"/>
    </row>
    <row r="2" spans="1:4" s="28" customFormat="1" ht="12.75" customHeight="1">
      <c r="A2" s="29"/>
      <c r="B2" s="29"/>
      <c r="C2" s="29"/>
      <c r="D2" s="30"/>
    </row>
    <row r="3" spans="1:5" s="28" customFormat="1" ht="44.25" customHeight="1">
      <c r="A3" s="77"/>
      <c r="B3" s="74" t="s">
        <v>64</v>
      </c>
      <c r="C3" s="74" t="s">
        <v>68</v>
      </c>
      <c r="D3" s="74" t="s">
        <v>70</v>
      </c>
      <c r="E3" s="74" t="s">
        <v>62</v>
      </c>
    </row>
    <row r="4" spans="1:5" s="28" customFormat="1" ht="114" customHeight="1">
      <c r="A4" s="78"/>
      <c r="B4" s="75"/>
      <c r="C4" s="75"/>
      <c r="D4" s="75"/>
      <c r="E4" s="75"/>
    </row>
    <row r="5" spans="1:5" s="32" customFormat="1" ht="14.25">
      <c r="A5" s="31" t="s">
        <v>32</v>
      </c>
      <c r="B5" s="15">
        <f>B6+B13</f>
        <v>1069487.3220000002</v>
      </c>
      <c r="C5" s="15">
        <f>C6+C13</f>
        <v>266693.828</v>
      </c>
      <c r="D5" s="15">
        <f>D6+D13</f>
        <v>247448</v>
      </c>
      <c r="E5" s="16">
        <f>SUM(D5)/C5*100</f>
        <v>92.78354953156247</v>
      </c>
    </row>
    <row r="6" spans="1:5" s="34" customFormat="1" ht="15">
      <c r="A6" s="33" t="s">
        <v>33</v>
      </c>
      <c r="B6" s="22">
        <v>1016670.3</v>
      </c>
      <c r="C6" s="22">
        <v>254743.538</v>
      </c>
      <c r="D6" s="63">
        <v>243276.047</v>
      </c>
      <c r="E6" s="17">
        <f aca="true" t="shared" si="0" ref="E6:E69">SUM(D6)/C6*100</f>
        <v>95.4984173141224</v>
      </c>
    </row>
    <row r="7" spans="1:5" s="34" customFormat="1" ht="15">
      <c r="A7" s="35" t="s">
        <v>34</v>
      </c>
      <c r="B7" s="9">
        <v>663355.479</v>
      </c>
      <c r="C7" s="9">
        <v>153822.966</v>
      </c>
      <c r="D7" s="9">
        <v>149504.154</v>
      </c>
      <c r="E7" s="17">
        <f t="shared" si="0"/>
        <v>97.19234902803787</v>
      </c>
    </row>
    <row r="8" spans="1:5" s="34" customFormat="1" ht="15">
      <c r="A8" s="35" t="s">
        <v>35</v>
      </c>
      <c r="B8" s="9">
        <v>145938.204</v>
      </c>
      <c r="C8" s="9">
        <v>34451.793</v>
      </c>
      <c r="D8" s="9">
        <v>33369.097</v>
      </c>
      <c r="E8" s="17">
        <f t="shared" si="0"/>
        <v>96.85735949940255</v>
      </c>
    </row>
    <row r="9" spans="1:5" s="34" customFormat="1" ht="15">
      <c r="A9" s="35" t="s">
        <v>36</v>
      </c>
      <c r="B9" s="9">
        <v>187.729</v>
      </c>
      <c r="C9" s="9">
        <v>16.204</v>
      </c>
      <c r="D9" s="9">
        <v>15.891</v>
      </c>
      <c r="E9" s="17">
        <f t="shared" si="0"/>
        <v>98.0683781782276</v>
      </c>
    </row>
    <row r="10" spans="1:5" s="34" customFormat="1" ht="15">
      <c r="A10" s="35" t="s">
        <v>37</v>
      </c>
      <c r="B10" s="9">
        <v>57191.792</v>
      </c>
      <c r="C10" s="9">
        <v>11633.612</v>
      </c>
      <c r="D10" s="9">
        <v>10558.601</v>
      </c>
      <c r="E10" s="17">
        <f t="shared" si="0"/>
        <v>90.7594391148682</v>
      </c>
    </row>
    <row r="11" spans="1:5" s="34" customFormat="1" ht="30">
      <c r="A11" s="35" t="s">
        <v>38</v>
      </c>
      <c r="B11" s="9">
        <v>83971.397</v>
      </c>
      <c r="C11" s="9">
        <v>42337.484</v>
      </c>
      <c r="D11" s="9">
        <v>39045.049</v>
      </c>
      <c r="E11" s="17">
        <f t="shared" si="0"/>
        <v>92.2233569666067</v>
      </c>
    </row>
    <row r="12" spans="1:5" s="34" customFormat="1" ht="15">
      <c r="A12" s="35" t="s">
        <v>39</v>
      </c>
      <c r="B12" s="9">
        <f>SUM(B6)-B7-B8-B9-B10-B11</f>
        <v>66025.69900000002</v>
      </c>
      <c r="C12" s="9">
        <f>SUM(C6)-C7-C8-C9-C10-C11</f>
        <v>12481.479000000014</v>
      </c>
      <c r="D12" s="9">
        <f>SUM(D6)-D7-D8-D9-D10-D11</f>
        <v>10783.254999999976</v>
      </c>
      <c r="E12" s="17">
        <f t="shared" si="0"/>
        <v>86.39404833353453</v>
      </c>
    </row>
    <row r="13" spans="1:5" s="34" customFormat="1" ht="15">
      <c r="A13" s="33" t="s">
        <v>40</v>
      </c>
      <c r="B13" s="22">
        <v>52817.022</v>
      </c>
      <c r="C13" s="22">
        <v>11950.29</v>
      </c>
      <c r="D13" s="22">
        <v>4171.953</v>
      </c>
      <c r="E13" s="17">
        <f t="shared" si="0"/>
        <v>34.910893375809295</v>
      </c>
    </row>
    <row r="14" spans="1:5" s="32" customFormat="1" ht="14.25">
      <c r="A14" s="31" t="s">
        <v>41</v>
      </c>
      <c r="B14" s="15">
        <f>B15+B22</f>
        <v>496033.489</v>
      </c>
      <c r="C14" s="15">
        <f>C15+C22</f>
        <v>132533.403</v>
      </c>
      <c r="D14" s="15">
        <f>D15+D22</f>
        <v>121906.819</v>
      </c>
      <c r="E14" s="16">
        <f t="shared" si="0"/>
        <v>91.98195793704929</v>
      </c>
    </row>
    <row r="15" spans="1:5" s="34" customFormat="1" ht="15">
      <c r="A15" s="33" t="s">
        <v>42</v>
      </c>
      <c r="B15" s="22">
        <f>458118.7+29125.5</f>
        <v>487244.2</v>
      </c>
      <c r="C15" s="22">
        <f>120101.028+7281.375</f>
        <v>127382.403</v>
      </c>
      <c r="D15" s="22">
        <f>113307.962+7281.375</f>
        <v>120589.337</v>
      </c>
      <c r="E15" s="17">
        <f t="shared" si="0"/>
        <v>94.66718648728897</v>
      </c>
    </row>
    <row r="16" spans="1:5" s="34" customFormat="1" ht="15">
      <c r="A16" s="35" t="s">
        <v>34</v>
      </c>
      <c r="B16" s="9"/>
      <c r="C16" s="9"/>
      <c r="D16" s="9"/>
      <c r="E16" s="17"/>
    </row>
    <row r="17" spans="1:5" s="34" customFormat="1" ht="15">
      <c r="A17" s="35" t="s">
        <v>35</v>
      </c>
      <c r="B17" s="9"/>
      <c r="C17" s="9"/>
      <c r="D17" s="9"/>
      <c r="E17" s="17"/>
    </row>
    <row r="18" spans="1:5" s="34" customFormat="1" ht="15">
      <c r="A18" s="35" t="s">
        <v>36</v>
      </c>
      <c r="B18" s="9"/>
      <c r="C18" s="9"/>
      <c r="D18" s="9"/>
      <c r="E18" s="17"/>
    </row>
    <row r="19" spans="1:5" s="34" customFormat="1" ht="15">
      <c r="A19" s="35" t="s">
        <v>37</v>
      </c>
      <c r="B19" s="9"/>
      <c r="C19" s="9"/>
      <c r="D19" s="9"/>
      <c r="E19" s="17"/>
    </row>
    <row r="20" spans="1:5" s="34" customFormat="1" ht="30">
      <c r="A20" s="35" t="s">
        <v>38</v>
      </c>
      <c r="B20" s="9"/>
      <c r="C20" s="9"/>
      <c r="D20" s="9"/>
      <c r="E20" s="17"/>
    </row>
    <row r="21" spans="1:5" s="34" customFormat="1" ht="15">
      <c r="A21" s="35" t="s">
        <v>39</v>
      </c>
      <c r="B21" s="9">
        <f>SUM(B15)-B16-B17-B18-B19-B20</f>
        <v>487244.2</v>
      </c>
      <c r="C21" s="9">
        <f>SUM(C15)-C16-C17-C18-C19-C20</f>
        <v>127382.403</v>
      </c>
      <c r="D21" s="9">
        <f>SUM(D15)-D16-D17-D18-D19-D20</f>
        <v>120589.337</v>
      </c>
      <c r="E21" s="17">
        <f t="shared" si="0"/>
        <v>94.66718648728897</v>
      </c>
    </row>
    <row r="22" spans="1:5" s="34" customFormat="1" ht="15">
      <c r="A22" s="33" t="s">
        <v>40</v>
      </c>
      <c r="B22" s="22">
        <v>8789.289</v>
      </c>
      <c r="C22" s="22">
        <v>5151</v>
      </c>
      <c r="D22" s="22">
        <v>1317.482</v>
      </c>
      <c r="E22" s="17">
        <f t="shared" si="0"/>
        <v>25.5772083090662</v>
      </c>
    </row>
    <row r="23" spans="1:5" s="32" customFormat="1" ht="28.5">
      <c r="A23" s="31" t="s">
        <v>57</v>
      </c>
      <c r="B23" s="15">
        <f>B24+B34</f>
        <v>884025.25</v>
      </c>
      <c r="C23" s="15">
        <f>C24+C34</f>
        <v>338178.709</v>
      </c>
      <c r="D23" s="15">
        <f>D24+D34</f>
        <v>333595.42899999995</v>
      </c>
      <c r="E23" s="16">
        <f t="shared" si="0"/>
        <v>98.64471657202995</v>
      </c>
    </row>
    <row r="24" spans="1:5" s="34" customFormat="1" ht="15">
      <c r="A24" s="33" t="s">
        <v>42</v>
      </c>
      <c r="B24" s="22">
        <v>880542.25</v>
      </c>
      <c r="C24" s="22">
        <v>337988.709</v>
      </c>
      <c r="D24" s="22">
        <v>333506.334</v>
      </c>
      <c r="E24" s="17">
        <f t="shared" si="0"/>
        <v>98.6738092484622</v>
      </c>
    </row>
    <row r="25" spans="1:5" s="34" customFormat="1" ht="15">
      <c r="A25" s="35" t="s">
        <v>34</v>
      </c>
      <c r="B25" s="9">
        <v>22699.713</v>
      </c>
      <c r="C25" s="9">
        <v>5403.617</v>
      </c>
      <c r="D25" s="9">
        <v>5104.179</v>
      </c>
      <c r="E25" s="17">
        <f t="shared" si="0"/>
        <v>94.45856358805592</v>
      </c>
    </row>
    <row r="26" spans="1:5" s="34" customFormat="1" ht="15">
      <c r="A26" s="35" t="s">
        <v>35</v>
      </c>
      <c r="B26" s="9">
        <v>4944.224</v>
      </c>
      <c r="C26" s="9">
        <v>1186.296</v>
      </c>
      <c r="D26" s="9">
        <v>1122.976</v>
      </c>
      <c r="E26" s="17">
        <f t="shared" si="0"/>
        <v>94.66237768651332</v>
      </c>
    </row>
    <row r="27" spans="1:5" s="34" customFormat="1" ht="15">
      <c r="A27" s="35" t="s">
        <v>36</v>
      </c>
      <c r="B27" s="9">
        <v>88.175</v>
      </c>
      <c r="C27" s="9">
        <v>10.27</v>
      </c>
      <c r="D27" s="9">
        <v>9.647</v>
      </c>
      <c r="E27" s="17">
        <f t="shared" si="0"/>
        <v>93.93378773125609</v>
      </c>
    </row>
    <row r="28" spans="1:5" s="34" customFormat="1" ht="15">
      <c r="A28" s="35" t="s">
        <v>37</v>
      </c>
      <c r="B28" s="9">
        <v>325.99</v>
      </c>
      <c r="C28" s="9">
        <v>69.996</v>
      </c>
      <c r="D28" s="9">
        <v>67.233</v>
      </c>
      <c r="E28" s="17">
        <f t="shared" si="0"/>
        <v>96.05263157894738</v>
      </c>
    </row>
    <row r="29" spans="1:5" s="34" customFormat="1" ht="30">
      <c r="A29" s="35" t="s">
        <v>38</v>
      </c>
      <c r="B29" s="9">
        <v>1301.5</v>
      </c>
      <c r="C29" s="9">
        <v>634.115</v>
      </c>
      <c r="D29" s="9">
        <v>481.28</v>
      </c>
      <c r="E29" s="17">
        <f t="shared" si="0"/>
        <v>75.89790495414869</v>
      </c>
    </row>
    <row r="30" spans="1:5" s="34" customFormat="1" ht="15">
      <c r="A30" s="35" t="s">
        <v>39</v>
      </c>
      <c r="B30" s="9">
        <f>SUM(B24)-B25-B26-B27-B28-B29</f>
        <v>851182.6479999999</v>
      </c>
      <c r="C30" s="9">
        <f>SUM(C24)-C25-C26-C27-C28-C29</f>
        <v>330684.415</v>
      </c>
      <c r="D30" s="9">
        <f>SUM(D24)-D25-D26-D27-D28-D29</f>
        <v>326721.0189999999</v>
      </c>
      <c r="E30" s="17">
        <f t="shared" si="0"/>
        <v>98.80145666979799</v>
      </c>
    </row>
    <row r="31" spans="1:5" s="34" customFormat="1" ht="15">
      <c r="A31" s="35" t="s">
        <v>43</v>
      </c>
      <c r="B31" s="9">
        <f>SUM(B32:B33)</f>
        <v>822155.5</v>
      </c>
      <c r="C31" s="9">
        <f>SUM(C32:C33)</f>
        <v>326051.375</v>
      </c>
      <c r="D31" s="9">
        <f>SUM(D32:D33)</f>
        <v>323466.33</v>
      </c>
      <c r="E31" s="17">
        <f t="shared" si="0"/>
        <v>99.20716635530215</v>
      </c>
    </row>
    <row r="32" spans="1:5" s="34" customFormat="1" ht="30">
      <c r="A32" s="36" t="s">
        <v>61</v>
      </c>
      <c r="B32" s="9">
        <v>521582.3</v>
      </c>
      <c r="C32" s="9">
        <v>123745.3</v>
      </c>
      <c r="D32" s="62">
        <v>121689.194</v>
      </c>
      <c r="E32" s="17">
        <f t="shared" si="0"/>
        <v>98.33843709619678</v>
      </c>
    </row>
    <row r="33" spans="1:5" s="34" customFormat="1" ht="15">
      <c r="A33" s="36" t="s">
        <v>58</v>
      </c>
      <c r="B33" s="9">
        <v>300573.2</v>
      </c>
      <c r="C33" s="9">
        <v>202306.075</v>
      </c>
      <c r="D33" s="9">
        <v>201777.136</v>
      </c>
      <c r="E33" s="17">
        <f t="shared" si="0"/>
        <v>99.73854517220997</v>
      </c>
    </row>
    <row r="34" spans="1:5" s="34" customFormat="1" ht="15">
      <c r="A34" s="33" t="s">
        <v>40</v>
      </c>
      <c r="B34" s="22">
        <v>3483</v>
      </c>
      <c r="C34" s="22">
        <v>190</v>
      </c>
      <c r="D34" s="22">
        <v>89.095</v>
      </c>
      <c r="E34" s="17">
        <f t="shared" si="0"/>
        <v>46.892105263157895</v>
      </c>
    </row>
    <row r="35" spans="1:5" s="32" customFormat="1" ht="14.25">
      <c r="A35" s="31" t="s">
        <v>59</v>
      </c>
      <c r="B35" s="15">
        <f>B36+B41</f>
        <v>125445.829</v>
      </c>
      <c r="C35" s="15">
        <f>C36+C41</f>
        <v>31139.485</v>
      </c>
      <c r="D35" s="15">
        <f>D36+D41</f>
        <v>27508.581000000002</v>
      </c>
      <c r="E35" s="16">
        <f t="shared" si="0"/>
        <v>88.33987138836754</v>
      </c>
    </row>
    <row r="36" spans="1:5" s="34" customFormat="1" ht="15">
      <c r="A36" s="33" t="s">
        <v>42</v>
      </c>
      <c r="B36" s="22">
        <v>119848.4</v>
      </c>
      <c r="C36" s="22">
        <v>29902.485</v>
      </c>
      <c r="D36" s="22">
        <v>27503.06</v>
      </c>
      <c r="E36" s="17">
        <f t="shared" si="0"/>
        <v>91.97583411545897</v>
      </c>
    </row>
    <row r="37" spans="1:5" s="34" customFormat="1" ht="15">
      <c r="A37" s="35" t="s">
        <v>34</v>
      </c>
      <c r="B37" s="9">
        <v>60226.938</v>
      </c>
      <c r="C37" s="9">
        <v>14054.822</v>
      </c>
      <c r="D37" s="9">
        <v>13593.751</v>
      </c>
      <c r="E37" s="17">
        <f t="shared" si="0"/>
        <v>96.71948175508733</v>
      </c>
    </row>
    <row r="38" spans="1:5" s="34" customFormat="1" ht="15">
      <c r="A38" s="35" t="s">
        <v>35</v>
      </c>
      <c r="B38" s="9">
        <v>13249.926</v>
      </c>
      <c r="C38" s="9">
        <v>3165.79</v>
      </c>
      <c r="D38" s="9">
        <v>3082.72</v>
      </c>
      <c r="E38" s="17">
        <f t="shared" si="0"/>
        <v>97.37601041130334</v>
      </c>
    </row>
    <row r="39" spans="1:5" s="34" customFormat="1" ht="30">
      <c r="A39" s="35" t="s">
        <v>38</v>
      </c>
      <c r="B39" s="9">
        <v>6311.124</v>
      </c>
      <c r="C39" s="9">
        <v>3021.757</v>
      </c>
      <c r="D39" s="9">
        <v>2503.585</v>
      </c>
      <c r="E39" s="17">
        <f t="shared" si="0"/>
        <v>82.85196327831787</v>
      </c>
    </row>
    <row r="40" spans="1:5" s="34" customFormat="1" ht="15">
      <c r="A40" s="35" t="s">
        <v>39</v>
      </c>
      <c r="B40" s="9">
        <f>SUM(B36)-B37-B38-B39</f>
        <v>40060.412</v>
      </c>
      <c r="C40" s="9">
        <f>SUM(C36)-C37-C38-C39</f>
        <v>9660.116</v>
      </c>
      <c r="D40" s="9">
        <f>SUM(D36)-D37-D38-D39</f>
        <v>8323.004</v>
      </c>
      <c r="E40" s="17">
        <f t="shared" si="0"/>
        <v>86.15842708307024</v>
      </c>
    </row>
    <row r="41" spans="1:5" s="34" customFormat="1" ht="15">
      <c r="A41" s="33" t="s">
        <v>40</v>
      </c>
      <c r="B41" s="22">
        <v>5597.429</v>
      </c>
      <c r="C41" s="22">
        <v>1237</v>
      </c>
      <c r="D41" s="22">
        <v>5.521</v>
      </c>
      <c r="E41" s="17">
        <f t="shared" si="0"/>
        <v>0.4463217461600647</v>
      </c>
    </row>
    <row r="42" spans="1:5" s="32" customFormat="1" ht="14.25">
      <c r="A42" s="31" t="s">
        <v>60</v>
      </c>
      <c r="B42" s="15">
        <f>B43+B48</f>
        <v>90569.807</v>
      </c>
      <c r="C42" s="15">
        <f>C43+C48</f>
        <v>27589.139</v>
      </c>
      <c r="D42" s="15">
        <f>D43+D48</f>
        <v>17746.817</v>
      </c>
      <c r="E42" s="16">
        <f t="shared" si="0"/>
        <v>64.32537456134459</v>
      </c>
    </row>
    <row r="43" spans="1:5" s="34" customFormat="1" ht="15">
      <c r="A43" s="33" t="s">
        <v>42</v>
      </c>
      <c r="B43" s="22">
        <v>72865.3</v>
      </c>
      <c r="C43" s="22">
        <v>18742.304</v>
      </c>
      <c r="D43" s="22">
        <v>17123.064</v>
      </c>
      <c r="E43" s="17">
        <f t="shared" si="0"/>
        <v>91.36050722472541</v>
      </c>
    </row>
    <row r="44" spans="1:5" s="34" customFormat="1" ht="15">
      <c r="A44" s="35" t="s">
        <v>34</v>
      </c>
      <c r="B44" s="9">
        <v>37035.729</v>
      </c>
      <c r="C44" s="9">
        <v>8750.321</v>
      </c>
      <c r="D44" s="9">
        <v>8692.651</v>
      </c>
      <c r="E44" s="17">
        <f t="shared" si="0"/>
        <v>99.3409384638575</v>
      </c>
    </row>
    <row r="45" spans="1:5" s="34" customFormat="1" ht="15">
      <c r="A45" s="35" t="s">
        <v>35</v>
      </c>
      <c r="B45" s="9">
        <v>8151.542</v>
      </c>
      <c r="C45" s="9">
        <v>1924.942</v>
      </c>
      <c r="D45" s="9">
        <v>1901.434</v>
      </c>
      <c r="E45" s="17">
        <f t="shared" si="0"/>
        <v>98.77876839925567</v>
      </c>
    </row>
    <row r="46" spans="1:5" s="34" customFormat="1" ht="30">
      <c r="A46" s="35" t="s">
        <v>38</v>
      </c>
      <c r="B46" s="9">
        <v>5627.013</v>
      </c>
      <c r="C46" s="9">
        <v>2381.562</v>
      </c>
      <c r="D46" s="9">
        <v>1883.675</v>
      </c>
      <c r="E46" s="17">
        <f t="shared" si="0"/>
        <v>79.09409874695683</v>
      </c>
    </row>
    <row r="47" spans="1:5" s="34" customFormat="1" ht="15">
      <c r="A47" s="35" t="s">
        <v>39</v>
      </c>
      <c r="B47" s="9">
        <f>SUM(B43)-B44-B45-B46</f>
        <v>22051.016000000003</v>
      </c>
      <c r="C47" s="9">
        <f>SUM(C43)-C44-C45-C46</f>
        <v>5685.479</v>
      </c>
      <c r="D47" s="9">
        <f>SUM(D43)-D44-D45-D46</f>
        <v>4645.303999999998</v>
      </c>
      <c r="E47" s="17">
        <f t="shared" si="0"/>
        <v>81.7047077299907</v>
      </c>
    </row>
    <row r="48" spans="1:5" s="34" customFormat="1" ht="15">
      <c r="A48" s="33" t="s">
        <v>40</v>
      </c>
      <c r="B48" s="22">
        <v>17704.507</v>
      </c>
      <c r="C48" s="22">
        <v>8846.835</v>
      </c>
      <c r="D48" s="22">
        <v>623.753</v>
      </c>
      <c r="E48" s="17">
        <f t="shared" si="0"/>
        <v>7.050577975061138</v>
      </c>
    </row>
    <row r="49" spans="1:5" s="34" customFormat="1" ht="14.25">
      <c r="A49" s="31" t="s">
        <v>44</v>
      </c>
      <c r="B49" s="15">
        <f>B50+B55</f>
        <v>135801.96000000002</v>
      </c>
      <c r="C49" s="15">
        <f>C50+C55</f>
        <v>30892.785</v>
      </c>
      <c r="D49" s="15">
        <f>D50+D55</f>
        <v>26375.474</v>
      </c>
      <c r="E49" s="16">
        <f t="shared" si="0"/>
        <v>85.37745625718108</v>
      </c>
    </row>
    <row r="50" spans="1:5" s="34" customFormat="1" ht="15">
      <c r="A50" s="33" t="s">
        <v>42</v>
      </c>
      <c r="B50" s="22">
        <v>122801.96</v>
      </c>
      <c r="C50" s="22">
        <v>28733.435</v>
      </c>
      <c r="D50" s="22">
        <v>25810.98</v>
      </c>
      <c r="E50" s="17">
        <f t="shared" si="0"/>
        <v>89.82907891103169</v>
      </c>
    </row>
    <row r="51" spans="1:5" s="34" customFormat="1" ht="15">
      <c r="A51" s="35" t="s">
        <v>34</v>
      </c>
      <c r="B51" s="9">
        <v>81242.746</v>
      </c>
      <c r="C51" s="9">
        <v>18134.63</v>
      </c>
      <c r="D51" s="9">
        <v>17495.054</v>
      </c>
      <c r="E51" s="17">
        <f t="shared" si="0"/>
        <v>96.47317866424625</v>
      </c>
    </row>
    <row r="52" spans="1:5" s="34" customFormat="1" ht="15">
      <c r="A52" s="35" t="s">
        <v>35</v>
      </c>
      <c r="B52" s="9">
        <v>17899.497</v>
      </c>
      <c r="C52" s="9">
        <v>4045.888</v>
      </c>
      <c r="D52" s="9">
        <v>3838.5</v>
      </c>
      <c r="E52" s="17">
        <f t="shared" si="0"/>
        <v>94.87410427574862</v>
      </c>
    </row>
    <row r="53" spans="1:5" s="34" customFormat="1" ht="30">
      <c r="A53" s="35" t="s">
        <v>38</v>
      </c>
      <c r="B53" s="9">
        <v>4844.889</v>
      </c>
      <c r="C53" s="9">
        <v>2306.584</v>
      </c>
      <c r="D53" s="9">
        <v>1911.456</v>
      </c>
      <c r="E53" s="17">
        <f t="shared" si="0"/>
        <v>82.869559487103</v>
      </c>
    </row>
    <row r="54" spans="1:5" s="34" customFormat="1" ht="15">
      <c r="A54" s="35" t="s">
        <v>39</v>
      </c>
      <c r="B54" s="9">
        <f>SUM(B50)-B51-B52-B53</f>
        <v>18814.82800000001</v>
      </c>
      <c r="C54" s="9">
        <f>SUM(C50)-C51-C52-C53</f>
        <v>4246.3330000000005</v>
      </c>
      <c r="D54" s="9">
        <f>SUM(D50)-D51-D52-D53</f>
        <v>2565.9699999999993</v>
      </c>
      <c r="E54" s="17">
        <f t="shared" si="0"/>
        <v>60.42790332270218</v>
      </c>
    </row>
    <row r="55" spans="1:5" s="34" customFormat="1" ht="15">
      <c r="A55" s="33" t="s">
        <v>40</v>
      </c>
      <c r="B55" s="22">
        <v>13000</v>
      </c>
      <c r="C55" s="22">
        <v>2159.35</v>
      </c>
      <c r="D55" s="22">
        <v>564.494</v>
      </c>
      <c r="E55" s="17">
        <f t="shared" si="0"/>
        <v>26.14184824136893</v>
      </c>
    </row>
    <row r="56" spans="1:5" s="34" customFormat="1" ht="28.5">
      <c r="A56" s="18" t="s">
        <v>45</v>
      </c>
      <c r="B56" s="19">
        <f>B57+B60</f>
        <v>341818.793</v>
      </c>
      <c r="C56" s="19">
        <f>C57+C60</f>
        <v>82942.51</v>
      </c>
      <c r="D56" s="64">
        <f>D57+D60</f>
        <v>32617.834</v>
      </c>
      <c r="E56" s="16">
        <f t="shared" si="0"/>
        <v>39.325834243501916</v>
      </c>
    </row>
    <row r="57" spans="1:5" s="34" customFormat="1" ht="15">
      <c r="A57" s="33" t="s">
        <v>42</v>
      </c>
      <c r="B57" s="22">
        <v>203708.404</v>
      </c>
      <c r="C57" s="22">
        <v>53622.441</v>
      </c>
      <c r="D57" s="22">
        <v>27343.479</v>
      </c>
      <c r="E57" s="17">
        <f t="shared" si="0"/>
        <v>50.99260401069768</v>
      </c>
    </row>
    <row r="58" spans="1:5" s="34" customFormat="1" ht="30">
      <c r="A58" s="35" t="s">
        <v>38</v>
      </c>
      <c r="B58" s="9">
        <v>26401.623</v>
      </c>
      <c r="C58" s="9">
        <v>9916.4</v>
      </c>
      <c r="D58" s="9">
        <v>9809.966</v>
      </c>
      <c r="E58" s="17">
        <f t="shared" si="0"/>
        <v>98.92668710419105</v>
      </c>
    </row>
    <row r="59" spans="1:5" s="34" customFormat="1" ht="15">
      <c r="A59" s="35" t="s">
        <v>39</v>
      </c>
      <c r="B59" s="9">
        <f>SUM(B57)-B58</f>
        <v>177306.78100000002</v>
      </c>
      <c r="C59" s="9">
        <f>SUM(C57)-C58</f>
        <v>43706.041</v>
      </c>
      <c r="D59" s="9">
        <f>SUM(D57)-D58</f>
        <v>17533.513</v>
      </c>
      <c r="E59" s="17">
        <f t="shared" si="0"/>
        <v>40.11690969676251</v>
      </c>
    </row>
    <row r="60" spans="1:5" s="34" customFormat="1" ht="15">
      <c r="A60" s="33" t="s">
        <v>40</v>
      </c>
      <c r="B60" s="22">
        <f>135110.389+3000</f>
        <v>138110.389</v>
      </c>
      <c r="C60" s="22">
        <f>28870.069+450</f>
        <v>29320.069</v>
      </c>
      <c r="D60" s="22">
        <v>5274.355</v>
      </c>
      <c r="E60" s="17">
        <f t="shared" si="0"/>
        <v>17.988890135285835</v>
      </c>
    </row>
    <row r="61" spans="1:5" s="34" customFormat="1" ht="15">
      <c r="A61" s="18" t="s">
        <v>66</v>
      </c>
      <c r="B61" s="19">
        <f>SUM(B62)</f>
        <v>127014.104</v>
      </c>
      <c r="C61" s="19">
        <f>SUM(C62)</f>
        <v>28614.71</v>
      </c>
      <c r="D61" s="19">
        <f>SUM(D62)</f>
        <v>1870.752</v>
      </c>
      <c r="E61" s="16">
        <f t="shared" si="0"/>
        <v>6.537728322251038</v>
      </c>
    </row>
    <row r="62" spans="1:5" s="34" customFormat="1" ht="15">
      <c r="A62" s="33" t="s">
        <v>40</v>
      </c>
      <c r="B62" s="22">
        <v>127014.104</v>
      </c>
      <c r="C62" s="22">
        <v>28614.71</v>
      </c>
      <c r="D62" s="22">
        <v>1870.752</v>
      </c>
      <c r="E62" s="17">
        <f t="shared" si="0"/>
        <v>6.537728322251038</v>
      </c>
    </row>
    <row r="63" spans="1:5" s="34" customFormat="1" ht="15">
      <c r="A63" s="37" t="s">
        <v>46</v>
      </c>
      <c r="B63" s="19">
        <f>SUM(B64:B65)</f>
        <v>149111.544</v>
      </c>
      <c r="C63" s="19">
        <f>SUM(C64:C65)</f>
        <v>27935.794</v>
      </c>
      <c r="D63" s="19">
        <f>SUM(D64:D65)</f>
        <v>20168.548</v>
      </c>
      <c r="E63" s="16">
        <f t="shared" si="0"/>
        <v>72.19607933821389</v>
      </c>
    </row>
    <row r="64" spans="1:5" s="34" customFormat="1" ht="15">
      <c r="A64" s="33" t="s">
        <v>39</v>
      </c>
      <c r="B64" s="22">
        <f>34247.315+57200</f>
        <v>91447.315</v>
      </c>
      <c r="C64" s="22">
        <v>23515.9</v>
      </c>
      <c r="D64" s="22">
        <v>18596.422</v>
      </c>
      <c r="E64" s="17">
        <f t="shared" si="0"/>
        <v>79.08020530789805</v>
      </c>
    </row>
    <row r="65" spans="1:5" s="34" customFormat="1" ht="15">
      <c r="A65" s="33" t="s">
        <v>40</v>
      </c>
      <c r="B65" s="22">
        <v>57664.229</v>
      </c>
      <c r="C65" s="22">
        <v>4419.894</v>
      </c>
      <c r="D65" s="22">
        <v>1572.126</v>
      </c>
      <c r="E65" s="17">
        <f t="shared" si="0"/>
        <v>35.56931455822244</v>
      </c>
    </row>
    <row r="66" spans="1:5" s="34" customFormat="1" ht="57">
      <c r="A66" s="38" t="s">
        <v>47</v>
      </c>
      <c r="B66" s="19">
        <f>SUM(B67:B67)</f>
        <v>1000</v>
      </c>
      <c r="C66" s="19">
        <f>SUM(C67:C67)</f>
        <v>0</v>
      </c>
      <c r="D66" s="19">
        <f>SUM(D67:D67)</f>
        <v>0</v>
      </c>
      <c r="E66" s="17"/>
    </row>
    <row r="67" spans="1:5" s="34" customFormat="1" ht="15">
      <c r="A67" s="33" t="s">
        <v>40</v>
      </c>
      <c r="B67" s="22">
        <v>1000</v>
      </c>
      <c r="C67" s="22"/>
      <c r="D67" s="22"/>
      <c r="E67" s="17"/>
    </row>
    <row r="68" spans="1:5" s="34" customFormat="1" ht="39.75" customHeight="1">
      <c r="A68" s="37" t="s">
        <v>48</v>
      </c>
      <c r="B68" s="15">
        <f>SUM(B69)+B72</f>
        <v>8700</v>
      </c>
      <c r="C68" s="15">
        <f>SUM(C69)+C72</f>
        <v>1716.232</v>
      </c>
      <c r="D68" s="15">
        <f>SUM(D69)+D72</f>
        <v>139.989</v>
      </c>
      <c r="E68" s="16">
        <f t="shared" si="0"/>
        <v>8.156764353537284</v>
      </c>
    </row>
    <row r="69" spans="1:5" s="34" customFormat="1" ht="15">
      <c r="A69" s="33" t="s">
        <v>42</v>
      </c>
      <c r="B69" s="22">
        <v>8670</v>
      </c>
      <c r="C69" s="22">
        <v>1716.232</v>
      </c>
      <c r="D69" s="22">
        <v>139.989</v>
      </c>
      <c r="E69" s="17">
        <f t="shared" si="0"/>
        <v>8.156764353537284</v>
      </c>
    </row>
    <row r="70" spans="1:5" s="34" customFormat="1" ht="30">
      <c r="A70" s="35" t="s">
        <v>38</v>
      </c>
      <c r="B70" s="9">
        <v>19</v>
      </c>
      <c r="C70" s="9">
        <v>18.9</v>
      </c>
      <c r="D70" s="9">
        <v>6.161</v>
      </c>
      <c r="E70" s="17">
        <f>SUM(D70)/C70*100</f>
        <v>32.597883597883595</v>
      </c>
    </row>
    <row r="71" spans="1:5" s="34" customFormat="1" ht="15">
      <c r="A71" s="35" t="s">
        <v>39</v>
      </c>
      <c r="B71" s="9">
        <f>SUM(B69)-B70</f>
        <v>8651</v>
      </c>
      <c r="C71" s="9">
        <f>SUM(C69)-C70</f>
        <v>1697.3319999999999</v>
      </c>
      <c r="D71" s="9">
        <f>SUM(D69)-D70</f>
        <v>133.828</v>
      </c>
      <c r="E71" s="16">
        <f>SUM(D71)/C71*100</f>
        <v>7.884609493016099</v>
      </c>
    </row>
    <row r="72" spans="1:5" s="34" customFormat="1" ht="15">
      <c r="A72" s="33" t="s">
        <v>40</v>
      </c>
      <c r="B72" s="22">
        <v>30</v>
      </c>
      <c r="C72" s="22"/>
      <c r="D72" s="22"/>
      <c r="E72" s="17"/>
    </row>
    <row r="73" spans="1:5" s="34" customFormat="1" ht="15">
      <c r="A73" s="37" t="s">
        <v>49</v>
      </c>
      <c r="B73" s="15">
        <v>2589.8</v>
      </c>
      <c r="C73" s="15">
        <v>789.8</v>
      </c>
      <c r="D73" s="15"/>
      <c r="E73" s="17">
        <f>SUM(D73)/C73*100</f>
        <v>0</v>
      </c>
    </row>
    <row r="74" spans="1:5" s="34" customFormat="1" ht="15">
      <c r="A74" s="37" t="s">
        <v>50</v>
      </c>
      <c r="B74" s="15">
        <v>53836.8</v>
      </c>
      <c r="C74" s="15">
        <v>13459.2</v>
      </c>
      <c r="D74" s="68">
        <v>13459.2</v>
      </c>
      <c r="E74" s="16">
        <f>SUM(D74)/C74*100</f>
        <v>100</v>
      </c>
    </row>
    <row r="75" spans="1:5" s="32" customFormat="1" ht="15">
      <c r="A75" s="31" t="s">
        <v>51</v>
      </c>
      <c r="B75" s="15">
        <f>SUM(B76)+B80</f>
        <v>98811.152</v>
      </c>
      <c r="C75" s="15">
        <f>SUM(C76)+C80</f>
        <v>4474.416</v>
      </c>
      <c r="D75" s="15">
        <f>SUM(D76)+D80</f>
        <v>757.2234000000002</v>
      </c>
      <c r="E75" s="17">
        <f>SUM(D75)/C75*100</f>
        <v>16.923401847302536</v>
      </c>
    </row>
    <row r="76" spans="1:5" s="32" customFormat="1" ht="15">
      <c r="A76" s="33" t="s">
        <v>42</v>
      </c>
      <c r="B76" s="22">
        <v>20213.001</v>
      </c>
      <c r="C76" s="22">
        <v>4327.665</v>
      </c>
      <c r="D76" s="22">
        <f>210.417+63.868+1042.804-911.141+51.634+31.39+0.988+46.3194-0.125+113.684+107.385</f>
        <v>757.2234000000002</v>
      </c>
      <c r="E76" s="16">
        <f>SUM(D76)/C76*100</f>
        <v>17.497273934096107</v>
      </c>
    </row>
    <row r="77" spans="1:5" s="34" customFormat="1" ht="15">
      <c r="A77" s="35" t="s">
        <v>34</v>
      </c>
      <c r="B77" s="9"/>
      <c r="C77" s="9"/>
      <c r="D77" s="9"/>
      <c r="E77" s="16"/>
    </row>
    <row r="78" spans="1:5" s="34" customFormat="1" ht="15">
      <c r="A78" s="35" t="s">
        <v>35</v>
      </c>
      <c r="B78" s="9"/>
      <c r="C78" s="9"/>
      <c r="D78" s="9"/>
      <c r="E78" s="16"/>
    </row>
    <row r="79" spans="1:5" s="34" customFormat="1" ht="15">
      <c r="A79" s="35" t="s">
        <v>39</v>
      </c>
      <c r="B79" s="9">
        <f>SUM(B76)-B77-B78</f>
        <v>20213.001</v>
      </c>
      <c r="C79" s="9">
        <f>SUM(C76)-C77-C78</f>
        <v>4327.665</v>
      </c>
      <c r="D79" s="9">
        <f>SUM(D76)-D77-D78</f>
        <v>757.2234000000002</v>
      </c>
      <c r="E79" s="17">
        <f aca="true" t="shared" si="1" ref="E79:E90">SUM(D79)/C79*100</f>
        <v>17.497273934096107</v>
      </c>
    </row>
    <row r="80" spans="1:5" s="34" customFormat="1" ht="15">
      <c r="A80" s="33" t="s">
        <v>40</v>
      </c>
      <c r="B80" s="22">
        <f>78448.151+150</f>
        <v>78598.151</v>
      </c>
      <c r="C80" s="22">
        <f>75+71.751</f>
        <v>146.751</v>
      </c>
      <c r="D80" s="22"/>
      <c r="E80" s="17">
        <f t="shared" si="1"/>
        <v>0</v>
      </c>
    </row>
    <row r="81" spans="1:5" s="34" customFormat="1" ht="40.5">
      <c r="A81" s="39" t="s">
        <v>52</v>
      </c>
      <c r="B81" s="65">
        <f>23000+777.24</f>
        <v>23777.24</v>
      </c>
      <c r="C81" s="65">
        <f>4000+191.375</f>
        <v>4191.375</v>
      </c>
      <c r="D81" s="15"/>
      <c r="E81" s="16"/>
    </row>
    <row r="82" spans="1:10" s="43" customFormat="1" ht="15.75">
      <c r="A82" s="40" t="s">
        <v>53</v>
      </c>
      <c r="B82" s="66">
        <f>B5+B14+B23+B35+B42+B49+B56+B61+B63+B66+B68+B73+B74+B75+B81</f>
        <v>3608023.09</v>
      </c>
      <c r="C82" s="66">
        <f>C5+C14+C23+C35+C42+C49+C56+C61+C63+C66+C68+C73+C74+C75+C81</f>
        <v>991151.3859999998</v>
      </c>
      <c r="D82" s="25">
        <f>D5+D14+D23+D35+D42+D49+D56+D61+D63+D66+D68+D73+D74+D75+D81</f>
        <v>843594.6663999999</v>
      </c>
      <c r="E82" s="67">
        <f t="shared" si="1"/>
        <v>85.11259514094046</v>
      </c>
      <c r="F82" s="41"/>
      <c r="G82" s="41"/>
      <c r="H82" s="42"/>
      <c r="I82" s="42"/>
      <c r="J82" s="42"/>
    </row>
    <row r="83" spans="1:10" s="43" customFormat="1" ht="15.75">
      <c r="A83" s="31" t="s">
        <v>42</v>
      </c>
      <c r="B83" s="25">
        <f>B6+B15+B24+B36+B43+B50+B57+B64+B69+B76+B74</f>
        <v>3077847.9299999997</v>
      </c>
      <c r="C83" s="25">
        <f>C6+C15+C24+C36+C43+C50+C57+C64+C69+C76+C74</f>
        <v>894134.3119999999</v>
      </c>
      <c r="D83" s="25">
        <f>D6+D15+D24+D36+D43+D50+D57+D64+D69+D76+D74</f>
        <v>828105.1353999999</v>
      </c>
      <c r="E83" s="67">
        <f t="shared" si="1"/>
        <v>92.61529551949461</v>
      </c>
      <c r="F83" s="41"/>
      <c r="G83" s="41"/>
      <c r="H83" s="42"/>
      <c r="I83" s="42"/>
      <c r="J83" s="42"/>
    </row>
    <row r="84" spans="1:5" s="45" customFormat="1" ht="15">
      <c r="A84" s="44" t="s">
        <v>34</v>
      </c>
      <c r="B84" s="19">
        <f aca="true" t="shared" si="2" ref="B84:D85">B7+B16+B25+B37+B44+B51+B77</f>
        <v>864560.6050000001</v>
      </c>
      <c r="C84" s="19">
        <f t="shared" si="2"/>
        <v>200166.35599999997</v>
      </c>
      <c r="D84" s="19">
        <f t="shared" si="2"/>
        <v>194389.78900000002</v>
      </c>
      <c r="E84" s="16">
        <f t="shared" si="1"/>
        <v>97.11411691982845</v>
      </c>
    </row>
    <row r="85" spans="1:5" ht="15">
      <c r="A85" s="44" t="s">
        <v>35</v>
      </c>
      <c r="B85" s="19">
        <f t="shared" si="2"/>
        <v>190183.39299999998</v>
      </c>
      <c r="C85" s="19">
        <f t="shared" si="2"/>
        <v>44774.709</v>
      </c>
      <c r="D85" s="19">
        <f t="shared" si="2"/>
        <v>43314.727000000006</v>
      </c>
      <c r="E85" s="16">
        <f t="shared" si="1"/>
        <v>96.739270823625</v>
      </c>
    </row>
    <row r="86" spans="1:5" ht="15">
      <c r="A86" s="44" t="s">
        <v>54</v>
      </c>
      <c r="B86" s="19">
        <f>B70+B11+B20+B29+B39+B46+B53+B58</f>
        <v>128476.546</v>
      </c>
      <c r="C86" s="19">
        <f>C70+C11+C20+C29+C39+C46+C53+C58</f>
        <v>60616.801999999996</v>
      </c>
      <c r="D86" s="19">
        <f>D70+D11+D20+D29+D39+D46+D53+D58</f>
        <v>55641.172</v>
      </c>
      <c r="E86" s="16">
        <f t="shared" si="1"/>
        <v>91.79166528778605</v>
      </c>
    </row>
    <row r="87" spans="1:5" ht="15">
      <c r="A87" s="44" t="s">
        <v>39</v>
      </c>
      <c r="B87" s="19">
        <f>B83-B84-B85-B86</f>
        <v>1894627.3859999997</v>
      </c>
      <c r="C87" s="19">
        <f>C83-C84-C85-C86</f>
        <v>588576.445</v>
      </c>
      <c r="D87" s="19">
        <f>D83-D84-D85-D86</f>
        <v>534759.4474</v>
      </c>
      <c r="E87" s="16">
        <f t="shared" si="1"/>
        <v>90.85641329054546</v>
      </c>
    </row>
    <row r="88" spans="1:5" ht="15">
      <c r="A88" s="31" t="s">
        <v>40</v>
      </c>
      <c r="B88" s="15">
        <f>B13+B22+B41+B34+B55+B60+B62+B65+B67+B72+B80+B48</f>
        <v>503808.12</v>
      </c>
      <c r="C88" s="15">
        <f>C13+C22+C41+C34+C55+C60+C62+C65+C67+C72+C80+C48</f>
        <v>92035.899</v>
      </c>
      <c r="D88" s="15">
        <f>D13+D22+D41+D34+D55+D60+D62+D65+D67+D72+D80+D48</f>
        <v>15489.531</v>
      </c>
      <c r="E88" s="16">
        <f t="shared" si="1"/>
        <v>16.829879610346392</v>
      </c>
    </row>
    <row r="89" spans="1:5" ht="15">
      <c r="A89" s="31" t="s">
        <v>55</v>
      </c>
      <c r="B89" s="15">
        <f>SUM(B81)</f>
        <v>23777.24</v>
      </c>
      <c r="C89" s="15">
        <f>SUM(C81)</f>
        <v>4191.375</v>
      </c>
      <c r="D89" s="15">
        <f>SUM(D81)</f>
        <v>0</v>
      </c>
      <c r="E89" s="16">
        <f t="shared" si="1"/>
        <v>0</v>
      </c>
    </row>
    <row r="90" spans="1:5" ht="28.5">
      <c r="A90" s="31" t="s">
        <v>56</v>
      </c>
      <c r="B90" s="15">
        <f>SUM(B73)</f>
        <v>2589.8</v>
      </c>
      <c r="C90" s="15">
        <f>SUM(C73)</f>
        <v>789.8</v>
      </c>
      <c r="D90" s="15"/>
      <c r="E90" s="16">
        <f t="shared" si="1"/>
        <v>0</v>
      </c>
    </row>
    <row r="93" spans="2:3" ht="15">
      <c r="B93" s="47"/>
      <c r="C93" s="47"/>
    </row>
    <row r="94" spans="2:3" ht="15">
      <c r="B94" s="47"/>
      <c r="C94" s="47"/>
    </row>
    <row r="95" spans="2:3" ht="15">
      <c r="B95" s="47"/>
      <c r="C95" s="47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2017-04-11T10:41:39Z</cp:lastPrinted>
  <dcterms:created xsi:type="dcterms:W3CDTF">2015-04-07T07:35:57Z</dcterms:created>
  <dcterms:modified xsi:type="dcterms:W3CDTF">2017-04-11T11:24:38Z</dcterms:modified>
  <cp:category/>
  <cp:version/>
  <cp:contentType/>
  <cp:contentStatus/>
</cp:coreProperties>
</file>