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<sst xmlns="http://schemas.openxmlformats.org/spreadsheetml/2006/main" count="183" uniqueCount="74">
  <si>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</si>
  <si>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</si>
  <si>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</si>
  <si>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</si>
  <si>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</si>
  <si>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</si>
  <si>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</si>
  <si>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</si>
  <si>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</si>
  <si>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</si>
  <si>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</si>
  <si>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</si>
  <si>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</si>
  <si>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</si>
  <si>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</si>
  <si>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</si>
  <si>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</si>
  <si>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</si>
  <si>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</si>
  <si>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</si>
  <si>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</si>
  <si>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</si>
  <si>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</si>
  <si>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</si>
  <si>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</si>
  <si>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</si>
  <si>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</si>
  <si>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</si>
  <si>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</si>
  <si>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</si>
  <si>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</si>
  <si>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</si>
  <si>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</si>
  <si>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</si>
  <si>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</si>
  <si>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</si>
  <si>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</si>
  <si>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</si>
  <si>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</si>
  <si>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</si>
  <si>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</si>
  <si>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</si>
  <si>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</si>
  <si>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</si>
  <si>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</si>
  <si>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</si>
  <si>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</si>
  <si>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</si>
  <si>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</si>
  <si>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</si>
  <si>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</si>
  <si>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</si>
  <si>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</si>
  <si>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</si>
  <si>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</si>
  <si>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</si>
  <si>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</si>
  <si>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</si>
  <si>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</si>
  <si>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</si>
  <si>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</si>
  <si>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</si>
  <si>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</si>
  <si>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</si>
  <si>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</si>
  <si>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/>
  </si>
  <si>
    <t>Будівництво</t>
  </si>
  <si>
    <t>Строительство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</si>
  <si>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</si>
  <si>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</si>
  <si>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січень-березень,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</si>
  <si>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 березня,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</si>
  <si>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 березня, </t>
    </r>
    <r>
      <rPr>
        <sz val="11"/>
        <rFont val="Times New Roman"/>
        <family val="1"/>
      </rPr>
      <t>тыс. грн.</t>
    </r>
  </si>
  <si>
    <t xml:space="preserve">План на январь-март,  с учетом изменений, тыс. грн.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</si>
</sst>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90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68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70</v>
      </c>
      <c r="D3" s="76" t="s">
        <v>71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1069324.073</v>
      </c>
      <c r="C5" s="17">
        <f>C6+C13</f>
        <v>266693.828</v>
      </c>
      <c r="D5" s="17">
        <f>D6+D13</f>
        <v>164652.872</v>
      </c>
      <c r="E5" s="18">
        <f>SUM(D5)/C5*100</f>
        <v>61.738538621148756</v>
      </c>
    </row>
    <row r="6" spans="1:5" s="14" customFormat="1" ht="16.5" customHeight="1">
      <c r="A6" s="29" t="s">
        <v>31</v>
      </c>
      <c r="B6" s="24">
        <v>1016670.3</v>
      </c>
      <c r="C6" s="24">
        <v>254743.538</v>
      </c>
      <c r="D6" s="66">
        <v>164090.527</v>
      </c>
      <c r="E6" s="19">
        <f aca="true" t="shared" si="0" ref="E6:E36">SUM(D6)/C6*100</f>
        <v>64.41400959108921</v>
      </c>
    </row>
    <row r="7" spans="1:5" s="3" customFormat="1" ht="14.25" customHeight="1">
      <c r="A7" s="12" t="s">
        <v>1</v>
      </c>
      <c r="B7" s="11">
        <v>663355.479</v>
      </c>
      <c r="C7" s="11">
        <v>157411.351</v>
      </c>
      <c r="D7" s="11">
        <v>98215.846</v>
      </c>
      <c r="E7" s="19">
        <f t="shared" si="0"/>
        <v>62.39438603128436</v>
      </c>
    </row>
    <row r="8" spans="1:5" s="3" customFormat="1" ht="15">
      <c r="A8" s="12" t="s">
        <v>26</v>
      </c>
      <c r="B8" s="11">
        <v>145938.204</v>
      </c>
      <c r="C8" s="11">
        <v>34645.643</v>
      </c>
      <c r="D8" s="11">
        <v>21943.733</v>
      </c>
      <c r="E8" s="19">
        <f t="shared" si="0"/>
        <v>63.337641041905336</v>
      </c>
    </row>
    <row r="9" spans="1:5" s="3" customFormat="1" ht="15">
      <c r="A9" s="12" t="s">
        <v>4</v>
      </c>
      <c r="B9" s="11">
        <v>187.729</v>
      </c>
      <c r="C9" s="11">
        <v>16.204</v>
      </c>
      <c r="D9" s="11">
        <v>6.315</v>
      </c>
      <c r="E9" s="19">
        <f t="shared" si="0"/>
        <v>38.971858800296225</v>
      </c>
    </row>
    <row r="10" spans="1:5" s="3" customFormat="1" ht="15">
      <c r="A10" s="12" t="s">
        <v>5</v>
      </c>
      <c r="B10" s="11">
        <v>57191.792</v>
      </c>
      <c r="C10" s="11">
        <v>12698.144</v>
      </c>
      <c r="D10" s="11">
        <f>5891.405+1467.176</f>
        <v>7358.581</v>
      </c>
      <c r="E10" s="19">
        <f t="shared" si="0"/>
        <v>57.95005159809181</v>
      </c>
    </row>
    <row r="11" spans="1:5" s="3" customFormat="1" ht="15">
      <c r="A11" s="12" t="s">
        <v>28</v>
      </c>
      <c r="B11" s="11">
        <v>83971.397</v>
      </c>
      <c r="C11" s="11">
        <v>38382.087</v>
      </c>
      <c r="D11" s="11">
        <f>30388.61+504.544</f>
        <v>30893.154000000002</v>
      </c>
      <c r="E11" s="19">
        <f t="shared" si="0"/>
        <v>80.4884684879173</v>
      </c>
    </row>
    <row r="12" spans="1:8" s="3" customFormat="1" ht="15">
      <c r="A12" s="12" t="s">
        <v>13</v>
      </c>
      <c r="B12" s="11">
        <f>SUM(B6)-B7-B8-B9-B10-B11</f>
        <v>66025.69900000002</v>
      </c>
      <c r="C12" s="11">
        <f>SUM(C6)-C7-C8-C9-C10-C11</f>
        <v>11590.109000000011</v>
      </c>
      <c r="D12" s="11">
        <f>SUM(D6)-D7-D8-D9-D10-D11</f>
        <v>5672.897999999994</v>
      </c>
      <c r="E12" s="19">
        <f t="shared" si="0"/>
        <v>48.94602803131522</v>
      </c>
      <c r="H12" s="71" t="s">
        <v>65</v>
      </c>
    </row>
    <row r="13" spans="1:8" s="3" customFormat="1" ht="15">
      <c r="A13" s="29" t="s">
        <v>14</v>
      </c>
      <c r="B13" s="24">
        <v>52653.773</v>
      </c>
      <c r="C13" s="24">
        <v>11950.29</v>
      </c>
      <c r="D13" s="24">
        <v>562.345</v>
      </c>
      <c r="E13" s="19">
        <f t="shared" si="0"/>
        <v>4.705701702636505</v>
      </c>
      <c r="H13" s="71"/>
    </row>
    <row r="14" spans="1:5" s="2" customFormat="1" ht="14.25">
      <c r="A14" s="16" t="s">
        <v>6</v>
      </c>
      <c r="B14" s="17">
        <f>B15+B22</f>
        <v>495808.489</v>
      </c>
      <c r="C14" s="17">
        <f>C15+C22</f>
        <v>132458.403</v>
      </c>
      <c r="D14" s="17">
        <f>D15+D22</f>
        <v>77711.95</v>
      </c>
      <c r="E14" s="18">
        <f t="shared" si="0"/>
        <v>58.668946808908764</v>
      </c>
    </row>
    <row r="15" spans="1:5" s="14" customFormat="1" ht="15">
      <c r="A15" s="29" t="s">
        <v>30</v>
      </c>
      <c r="B15" s="24">
        <f>458118.7+29125.5</f>
        <v>487244.2</v>
      </c>
      <c r="C15" s="24">
        <f>120101.028+7281.375</f>
        <v>127382.403</v>
      </c>
      <c r="D15" s="24">
        <f>72482.182+4854.25</f>
        <v>77336.432</v>
      </c>
      <c r="E15" s="19">
        <f t="shared" si="0"/>
        <v>60.712021581191244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77336.432</v>
      </c>
      <c r="E21" s="19">
        <f t="shared" si="0"/>
        <v>60.712021581191244</v>
      </c>
    </row>
    <row r="22" spans="1:5" s="3" customFormat="1" ht="15">
      <c r="A22" s="51" t="s">
        <v>14</v>
      </c>
      <c r="B22" s="24">
        <v>8564.289</v>
      </c>
      <c r="C22" s="24">
        <v>5076</v>
      </c>
      <c r="D22" s="24">
        <v>375.518</v>
      </c>
      <c r="E22" s="19">
        <f t="shared" si="0"/>
        <v>7.3979117415287625</v>
      </c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344678.182</v>
      </c>
      <c r="D23" s="17">
        <f>D24+D34</f>
        <v>253706.325</v>
      </c>
      <c r="E23" s="18">
        <f t="shared" si="0"/>
        <v>73.606725998108</v>
      </c>
    </row>
    <row r="24" spans="1:5" s="14" customFormat="1" ht="15">
      <c r="A24" s="29" t="s">
        <v>30</v>
      </c>
      <c r="B24" s="24">
        <v>880542.25</v>
      </c>
      <c r="C24" s="24">
        <v>344488.182</v>
      </c>
      <c r="D24" s="24">
        <v>253706.325</v>
      </c>
      <c r="E24" s="19">
        <f t="shared" si="0"/>
        <v>73.64732326289209</v>
      </c>
    </row>
    <row r="25" spans="1:5" s="3" customFormat="1" ht="15">
      <c r="A25" s="12" t="s">
        <v>1</v>
      </c>
      <c r="B25" s="11">
        <v>22699.713</v>
      </c>
      <c r="C25" s="11">
        <v>5403.617</v>
      </c>
      <c r="D25" s="11">
        <v>3117.427</v>
      </c>
      <c r="E25" s="19">
        <f t="shared" si="0"/>
        <v>57.691487016936996</v>
      </c>
    </row>
    <row r="26" spans="1:5" s="3" customFormat="1" ht="15">
      <c r="A26" s="12" t="s">
        <v>26</v>
      </c>
      <c r="B26" s="11">
        <v>4944.224</v>
      </c>
      <c r="C26" s="11">
        <v>1186.296</v>
      </c>
      <c r="D26" s="11">
        <v>689.873</v>
      </c>
      <c r="E26" s="19">
        <f t="shared" si="0"/>
        <v>58.15352997902716</v>
      </c>
    </row>
    <row r="27" spans="1:5" s="3" customFormat="1" ht="15">
      <c r="A27" s="12" t="s">
        <v>4</v>
      </c>
      <c r="B27" s="11">
        <v>88.175</v>
      </c>
      <c r="C27" s="11">
        <v>10.27</v>
      </c>
      <c r="D27" s="11">
        <v>6.188</v>
      </c>
      <c r="E27" s="19">
        <f t="shared" si="0"/>
        <v>60.25316455696203</v>
      </c>
    </row>
    <row r="28" spans="1:5" s="3" customFormat="1" ht="15">
      <c r="A28" s="12" t="s">
        <v>5</v>
      </c>
      <c r="B28" s="11">
        <v>325.99</v>
      </c>
      <c r="C28" s="11">
        <v>69.996</v>
      </c>
      <c r="D28" s="11">
        <v>40.63</v>
      </c>
      <c r="E28" s="19">
        <f t="shared" si="0"/>
        <v>58.04617406708955</v>
      </c>
    </row>
    <row r="29" spans="1:5" s="3" customFormat="1" ht="15">
      <c r="A29" s="12" t="s">
        <v>28</v>
      </c>
      <c r="B29" s="11">
        <v>1301.5</v>
      </c>
      <c r="C29" s="11">
        <v>634.115</v>
      </c>
      <c r="D29" s="11">
        <v>341.374</v>
      </c>
      <c r="E29" s="19">
        <f t="shared" si="0"/>
        <v>53.83471452339087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337183.888</v>
      </c>
      <c r="D30" s="11">
        <f>SUM(D24)-D25-D26-D27-D28-D29</f>
        <v>249510.833</v>
      </c>
      <c r="E30" s="19">
        <f t="shared" si="0"/>
        <v>73.99844472995699</v>
      </c>
    </row>
    <row r="31" spans="1:5" s="3" customFormat="1" ht="15">
      <c r="A31" s="12" t="s">
        <v>18</v>
      </c>
      <c r="B31" s="11">
        <f>SUM(B32:B33)</f>
        <v>822155.5</v>
      </c>
      <c r="C31" s="11">
        <f>SUM(C32:C33)</f>
        <v>332555.575</v>
      </c>
      <c r="D31" s="11">
        <f>SUM(D32:D33)</f>
        <v>247796.87300000002</v>
      </c>
      <c r="E31" s="19">
        <f t="shared" si="0"/>
        <v>74.51292103582988</v>
      </c>
    </row>
    <row r="32" spans="1:5" s="3" customFormat="1" ht="15">
      <c r="A32" s="13" t="s">
        <v>21</v>
      </c>
      <c r="B32" s="11">
        <v>521582.3</v>
      </c>
      <c r="C32" s="11">
        <v>125544</v>
      </c>
      <c r="D32" s="65">
        <v>80350.615</v>
      </c>
      <c r="E32" s="19">
        <f t="shared" si="0"/>
        <v>64.00195548970879</v>
      </c>
    </row>
    <row r="33" spans="1:5" s="3" customFormat="1" ht="15">
      <c r="A33" s="13" t="s">
        <v>19</v>
      </c>
      <c r="B33" s="11">
        <v>300573.2</v>
      </c>
      <c r="C33" s="11">
        <v>207011.575</v>
      </c>
      <c r="D33" s="11">
        <v>167446.258</v>
      </c>
      <c r="E33" s="19">
        <f t="shared" si="0"/>
        <v>80.88738902643487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2" customFormat="1" ht="14.25">
      <c r="A35" s="16" t="s">
        <v>7</v>
      </c>
      <c r="B35" s="17">
        <f>B36+B41</f>
        <v>125445.829</v>
      </c>
      <c r="C35" s="17">
        <f>C36+C41</f>
        <v>31133.535</v>
      </c>
      <c r="D35" s="17">
        <f>D36+D41</f>
        <v>18577.513</v>
      </c>
      <c r="E35" s="18">
        <f t="shared" si="0"/>
        <v>59.67042611768949</v>
      </c>
    </row>
    <row r="36" spans="1:5" s="14" customFormat="1" ht="15">
      <c r="A36" s="29" t="s">
        <v>30</v>
      </c>
      <c r="B36" s="24">
        <v>119848.4</v>
      </c>
      <c r="C36" s="24">
        <v>29896.535</v>
      </c>
      <c r="D36" s="24">
        <v>18577.513</v>
      </c>
      <c r="E36" s="19">
        <f t="shared" si="0"/>
        <v>62.139351600444655</v>
      </c>
    </row>
    <row r="37" spans="1:5" s="3" customFormat="1" ht="15">
      <c r="A37" s="12" t="s">
        <v>1</v>
      </c>
      <c r="B37" s="11">
        <v>60226.938</v>
      </c>
      <c r="C37" s="11">
        <v>14054.822</v>
      </c>
      <c r="D37" s="11">
        <v>8969.208</v>
      </c>
      <c r="E37" s="19">
        <f aca="true" t="shared" si="1" ref="E37:E71">SUM(D37)/C37*100</f>
        <v>63.81587756856686</v>
      </c>
    </row>
    <row r="38" spans="1:5" s="3" customFormat="1" ht="15">
      <c r="A38" s="12" t="s">
        <v>26</v>
      </c>
      <c r="B38" s="11">
        <v>13249.926</v>
      </c>
      <c r="C38" s="11">
        <v>3165.79</v>
      </c>
      <c r="D38" s="11">
        <v>2038.435</v>
      </c>
      <c r="E38" s="19">
        <f t="shared" si="1"/>
        <v>64.3894572918608</v>
      </c>
    </row>
    <row r="39" spans="1:5" s="3" customFormat="1" ht="15">
      <c r="A39" s="12" t="s">
        <v>28</v>
      </c>
      <c r="B39" s="11">
        <v>6311.124</v>
      </c>
      <c r="C39" s="11">
        <v>3021.757</v>
      </c>
      <c r="D39" s="11">
        <v>2054.017</v>
      </c>
      <c r="E39" s="19">
        <f t="shared" si="1"/>
        <v>67.97426133206608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9654.166</v>
      </c>
      <c r="D40" s="11">
        <f>SUM(D36)-D37-D38-D39</f>
        <v>5515.852999999999</v>
      </c>
      <c r="E40" s="19">
        <f t="shared" si="1"/>
        <v>57.13443294842868</v>
      </c>
    </row>
    <row r="41" spans="1:5" s="3" customFormat="1" ht="15">
      <c r="A41" s="29" t="s">
        <v>14</v>
      </c>
      <c r="B41" s="24">
        <v>5597.429</v>
      </c>
      <c r="C41" s="24">
        <v>1237</v>
      </c>
      <c r="D41" s="24"/>
      <c r="E41" s="19">
        <f t="shared" si="1"/>
        <v>0</v>
      </c>
    </row>
    <row r="42" spans="1:5" s="2" customFormat="1" ht="14.25">
      <c r="A42" s="16" t="s">
        <v>8</v>
      </c>
      <c r="B42" s="17">
        <f>B43+B48</f>
        <v>90562.807</v>
      </c>
      <c r="C42" s="17">
        <f>C43+C48</f>
        <v>27589.139</v>
      </c>
      <c r="D42" s="17">
        <f>D43+D48</f>
        <v>10836.503999999999</v>
      </c>
      <c r="E42" s="18">
        <f t="shared" si="1"/>
        <v>39.27815217430308</v>
      </c>
    </row>
    <row r="43" spans="1:5" s="14" customFormat="1" ht="15">
      <c r="A43" s="29" t="s">
        <v>30</v>
      </c>
      <c r="B43" s="24">
        <v>72865.3</v>
      </c>
      <c r="C43" s="24">
        <v>18742.304</v>
      </c>
      <c r="D43" s="24">
        <v>10744.265</v>
      </c>
      <c r="E43" s="19">
        <f t="shared" si="1"/>
        <v>57.32627642791409</v>
      </c>
    </row>
    <row r="44" spans="1:5" s="3" customFormat="1" ht="15">
      <c r="A44" s="12" t="s">
        <v>1</v>
      </c>
      <c r="B44" s="11">
        <v>37035.729</v>
      </c>
      <c r="C44" s="11">
        <v>8510.977</v>
      </c>
      <c r="D44" s="11">
        <v>5688.184</v>
      </c>
      <c r="E44" s="19">
        <f t="shared" si="1"/>
        <v>66.83350219369645</v>
      </c>
    </row>
    <row r="45" spans="1:5" s="3" customFormat="1" ht="15">
      <c r="A45" s="12" t="s">
        <v>26</v>
      </c>
      <c r="B45" s="11">
        <v>8151.542</v>
      </c>
      <c r="C45" s="11">
        <v>1866.8</v>
      </c>
      <c r="D45" s="11">
        <v>1239.919</v>
      </c>
      <c r="E45" s="19">
        <f t="shared" si="1"/>
        <v>66.41948789372188</v>
      </c>
    </row>
    <row r="46" spans="1:5" s="3" customFormat="1" ht="15">
      <c r="A46" s="12" t="s">
        <v>28</v>
      </c>
      <c r="B46" s="11">
        <v>5627.013</v>
      </c>
      <c r="C46" s="11">
        <v>2381.562</v>
      </c>
      <c r="D46" s="11">
        <v>1062.815</v>
      </c>
      <c r="E46" s="19">
        <f t="shared" si="1"/>
        <v>44.626803753167046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2753.3469999999993</v>
      </c>
      <c r="E47" s="19">
        <f t="shared" si="1"/>
        <v>46.01977447636747</v>
      </c>
    </row>
    <row r="48" spans="1:5" s="3" customFormat="1" ht="15">
      <c r="A48" s="29" t="s">
        <v>14</v>
      </c>
      <c r="B48" s="24">
        <v>17697.507</v>
      </c>
      <c r="C48" s="24">
        <v>8846.835</v>
      </c>
      <c r="D48" s="24">
        <v>92.239</v>
      </c>
      <c r="E48" s="19">
        <f t="shared" si="1"/>
        <v>1.0426214572782244</v>
      </c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30842.785</v>
      </c>
      <c r="D49" s="17">
        <f>D50+D55</f>
        <v>16572.601000000002</v>
      </c>
      <c r="E49" s="18">
        <f t="shared" si="1"/>
        <v>53.73250502508123</v>
      </c>
    </row>
    <row r="50" spans="1:5" s="3" customFormat="1" ht="15">
      <c r="A50" s="29" t="s">
        <v>30</v>
      </c>
      <c r="B50" s="24">
        <v>122801.96</v>
      </c>
      <c r="C50" s="24">
        <v>28683.435</v>
      </c>
      <c r="D50" s="24">
        <v>16314.092</v>
      </c>
      <c r="E50" s="19">
        <f t="shared" si="1"/>
        <v>56.87635389554981</v>
      </c>
    </row>
    <row r="51" spans="1:5" s="3" customFormat="1" ht="15">
      <c r="A51" s="12" t="s">
        <v>1</v>
      </c>
      <c r="B51" s="11">
        <v>81242.746</v>
      </c>
      <c r="C51" s="11">
        <v>18134.63</v>
      </c>
      <c r="D51" s="11">
        <v>10946.16</v>
      </c>
      <c r="E51" s="19">
        <f t="shared" si="1"/>
        <v>60.36053671897358</v>
      </c>
    </row>
    <row r="52" spans="1:5" s="3" customFormat="1" ht="15">
      <c r="A52" s="12" t="s">
        <v>26</v>
      </c>
      <c r="B52" s="11">
        <v>17899.497</v>
      </c>
      <c r="C52" s="11">
        <v>4044.256</v>
      </c>
      <c r="D52" s="11">
        <v>2425.107</v>
      </c>
      <c r="E52" s="19">
        <f t="shared" si="1"/>
        <v>59.96423075097126</v>
      </c>
    </row>
    <row r="53" spans="1:5" s="3" customFormat="1" ht="15">
      <c r="A53" s="12" t="s">
        <v>28</v>
      </c>
      <c r="B53" s="11">
        <v>4844.889</v>
      </c>
      <c r="C53" s="11">
        <v>2293.488</v>
      </c>
      <c r="D53" s="11">
        <v>1636.337</v>
      </c>
      <c r="E53" s="19">
        <f t="shared" si="1"/>
        <v>71.34709228912469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4211.0610000000015</v>
      </c>
      <c r="D54" s="11">
        <f>SUM(D50)-D51-D52-D53</f>
        <v>1306.4880000000007</v>
      </c>
      <c r="E54" s="19">
        <f t="shared" si="1"/>
        <v>31.02515019373978</v>
      </c>
    </row>
    <row r="55" spans="1:5" s="3" customFormat="1" ht="15">
      <c r="A55" s="29" t="s">
        <v>14</v>
      </c>
      <c r="B55" s="24">
        <v>13000</v>
      </c>
      <c r="C55" s="24">
        <v>2159.35</v>
      </c>
      <c r="D55" s="24">
        <v>258.509</v>
      </c>
      <c r="E55" s="19">
        <f t="shared" si="1"/>
        <v>11.971611827633316</v>
      </c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82942.51</v>
      </c>
      <c r="D56" s="67">
        <f>D57+D60</f>
        <v>18659.406</v>
      </c>
      <c r="E56" s="18">
        <f t="shared" si="1"/>
        <v>22.49679446643223</v>
      </c>
    </row>
    <row r="57" spans="1:5" s="3" customFormat="1" ht="14.25" customHeight="1">
      <c r="A57" s="29" t="s">
        <v>30</v>
      </c>
      <c r="B57" s="24">
        <v>203708.404</v>
      </c>
      <c r="C57" s="24">
        <v>53622.441</v>
      </c>
      <c r="D57" s="24">
        <v>16831.424</v>
      </c>
      <c r="E57" s="19">
        <f t="shared" si="1"/>
        <v>31.388768743295365</v>
      </c>
    </row>
    <row r="58" spans="1:5" s="3" customFormat="1" ht="15">
      <c r="A58" s="12" t="s">
        <v>28</v>
      </c>
      <c r="B58" s="11">
        <v>26401.623</v>
      </c>
      <c r="C58" s="11">
        <v>8836.4</v>
      </c>
      <c r="D58" s="11">
        <v>6014.006</v>
      </c>
      <c r="E58" s="19">
        <f t="shared" si="1"/>
        <v>68.05945860305103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44786.041</v>
      </c>
      <c r="D59" s="11">
        <f>SUM(D57)-D58</f>
        <v>10817.417999999998</v>
      </c>
      <c r="E59" s="19">
        <f t="shared" si="1"/>
        <v>24.153548200431466</v>
      </c>
    </row>
    <row r="60" spans="1:5" s="3" customFormat="1" ht="15">
      <c r="A60" s="29" t="s">
        <v>14</v>
      </c>
      <c r="B60" s="24">
        <f>135110.389+3000</f>
        <v>138110.389</v>
      </c>
      <c r="C60" s="24">
        <f>28870.069+450</f>
        <v>29320.069</v>
      </c>
      <c r="D60" s="24">
        <v>1827.982</v>
      </c>
      <c r="E60" s="19">
        <f t="shared" si="1"/>
        <v>6.234576050963591</v>
      </c>
    </row>
    <row r="61" spans="1:5" s="3" customFormat="1" ht="17.25" customHeight="1">
      <c r="A61" s="20" t="s">
        <v>66</v>
      </c>
      <c r="B61" s="21">
        <f>SUM(B62)</f>
        <v>127014.104</v>
      </c>
      <c r="C61" s="21">
        <f>SUM(C62)</f>
        <v>28614.71</v>
      </c>
      <c r="D61" s="21">
        <f>SUM(D62)</f>
        <v>12.521</v>
      </c>
      <c r="E61" s="18">
        <f t="shared" si="1"/>
        <v>0.04375721438379072</v>
      </c>
    </row>
    <row r="62" spans="1:5" s="3" customFormat="1" ht="15">
      <c r="A62" s="29" t="s">
        <v>14</v>
      </c>
      <c r="B62" s="24">
        <v>127014.104</v>
      </c>
      <c r="C62" s="24">
        <v>28614.71</v>
      </c>
      <c r="D62" s="24">
        <v>12.521</v>
      </c>
      <c r="E62" s="19">
        <f t="shared" si="1"/>
        <v>0.04375721438379072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28694.894</v>
      </c>
      <c r="D63" s="21">
        <f>SUM(D64:D65)</f>
        <v>15123.096</v>
      </c>
      <c r="E63" s="18">
        <f t="shared" si="1"/>
        <v>52.703090661355986</v>
      </c>
    </row>
    <row r="64" spans="1:5" s="3" customFormat="1" ht="15">
      <c r="A64" s="29" t="s">
        <v>13</v>
      </c>
      <c r="B64" s="24">
        <v>91447.315</v>
      </c>
      <c r="C64" s="24">
        <v>24275</v>
      </c>
      <c r="D64" s="24">
        <v>15123.096</v>
      </c>
      <c r="E64" s="19">
        <f t="shared" si="1"/>
        <v>62.29905664263645</v>
      </c>
    </row>
    <row r="65" spans="1:5" s="3" customFormat="1" ht="15">
      <c r="A65" s="29" t="s">
        <v>14</v>
      </c>
      <c r="B65" s="24">
        <v>57664.229</v>
      </c>
      <c r="C65" s="24">
        <v>4419.894</v>
      </c>
      <c r="D65" s="24"/>
      <c r="E65" s="19">
        <f t="shared" si="1"/>
        <v>0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1711.232</v>
      </c>
      <c r="D68" s="17">
        <f>SUM(D69)+D72</f>
        <v>56.201</v>
      </c>
      <c r="E68" s="18">
        <f t="shared" si="1"/>
        <v>3.2842419964096043</v>
      </c>
    </row>
    <row r="69" spans="1:5" s="3" customFormat="1" ht="15">
      <c r="A69" s="29" t="s">
        <v>30</v>
      </c>
      <c r="B69" s="24">
        <v>8670</v>
      </c>
      <c r="C69" s="24">
        <v>1711.232</v>
      </c>
      <c r="D69" s="24">
        <v>56.201</v>
      </c>
      <c r="E69" s="19">
        <f t="shared" si="1"/>
        <v>3.2842419964096043</v>
      </c>
    </row>
    <row r="70" spans="1:5" s="3" customFormat="1" ht="15">
      <c r="A70" s="12" t="s">
        <v>28</v>
      </c>
      <c r="B70" s="11">
        <v>14</v>
      </c>
      <c r="C70" s="11">
        <v>13.9</v>
      </c>
      <c r="D70" s="11">
        <v>3.707</v>
      </c>
      <c r="E70" s="19">
        <f t="shared" si="1"/>
        <v>26.66906474820144</v>
      </c>
    </row>
    <row r="71" spans="1:5" s="3" customFormat="1" ht="15">
      <c r="A71" s="12" t="s">
        <v>13</v>
      </c>
      <c r="B71" s="11">
        <f>SUM(B69)-B70</f>
        <v>8656</v>
      </c>
      <c r="C71" s="11">
        <f>SUM(C69)-C70</f>
        <v>1697.3319999999999</v>
      </c>
      <c r="D71" s="11">
        <f>SUM(D69)-D70</f>
        <v>52.494</v>
      </c>
      <c r="E71" s="18">
        <f t="shared" si="1"/>
        <v>3.0927361294078004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2" customFormat="1" ht="14.25">
      <c r="A74" s="22" t="s">
        <v>12</v>
      </c>
      <c r="B74" s="17">
        <v>53836.8</v>
      </c>
      <c r="C74" s="17">
        <v>13459.2</v>
      </c>
      <c r="D74" s="17">
        <v>8972.8</v>
      </c>
      <c r="E74" s="18">
        <f>SUM(D74)/C74*100</f>
        <v>66.66666666666666</v>
      </c>
    </row>
    <row r="75" spans="1:5" s="2" customFormat="1" ht="15">
      <c r="A75" s="16" t="s">
        <v>17</v>
      </c>
      <c r="B75" s="17">
        <f>SUM(B76)+B80</f>
        <v>99219.401</v>
      </c>
      <c r="C75" s="17">
        <f>SUM(C76)+C80</f>
        <v>79676.27799999999</v>
      </c>
      <c r="D75" s="17">
        <f>SUM(D76)+D80</f>
        <v>488.9720000000002</v>
      </c>
      <c r="E75" s="19">
        <f>SUM(D75)/C75*100</f>
        <v>0.6136983456983273</v>
      </c>
    </row>
    <row r="76" spans="1:5" s="2" customFormat="1" ht="15">
      <c r="A76" s="29" t="s">
        <v>30</v>
      </c>
      <c r="B76" s="24">
        <v>20213.001</v>
      </c>
      <c r="C76" s="24">
        <v>3794.878</v>
      </c>
      <c r="D76" s="24">
        <f>210.417+63.868+1042.804-911.141+51.634+31.39</f>
        <v>488.9720000000002</v>
      </c>
      <c r="E76" s="18">
        <f>SUM(D76)/C76*100</f>
        <v>12.88505190417189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20213.001</v>
      </c>
      <c r="C79" s="11">
        <f>SUM(C76)-C77-C78</f>
        <v>3794.878</v>
      </c>
      <c r="D79" s="11">
        <f>SUM(D76)-D77-D78</f>
        <v>488.9720000000002</v>
      </c>
      <c r="E79" s="19">
        <f aca="true" t="shared" si="2" ref="E79:E90">SUM(D79)/C79*100</f>
        <v>12.88505190417189</v>
      </c>
    </row>
    <row r="80" spans="1:5" s="3" customFormat="1" ht="15">
      <c r="A80" s="29" t="s">
        <v>14</v>
      </c>
      <c r="B80" s="24">
        <v>79006.4</v>
      </c>
      <c r="C80" s="24">
        <f>75806.4+75</f>
        <v>75881.4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3608023.0899999994</v>
      </c>
      <c r="C82" s="69">
        <f>C5+C14+C23+C35+C42+C49+C56+C61+C63+C66+C68+C73+C74+C75+C81</f>
        <v>1073475.8709999998</v>
      </c>
      <c r="D82" s="27">
        <f>D5+D14+D23+D35+D42+D49+D56+D61+D63+D66+D68+D73+D74+D75+D81</f>
        <v>585370.7609999999</v>
      </c>
      <c r="E82" s="70">
        <f t="shared" si="2"/>
        <v>54.530406953134026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900799.1479999999</v>
      </c>
      <c r="D83" s="27">
        <f>D6+D15+D24+D36+D43+D50+D57+D64+D69+D76+D74</f>
        <v>582241.6469999999</v>
      </c>
      <c r="E83" s="70">
        <f t="shared" si="2"/>
        <v>64.63612319047175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203515.397</v>
      </c>
      <c r="D84" s="21">
        <f t="shared" si="3"/>
        <v>126936.825</v>
      </c>
      <c r="E84" s="18">
        <f t="shared" si="2"/>
        <v>62.37209905056962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44908.785</v>
      </c>
      <c r="D85" s="21">
        <f t="shared" si="3"/>
        <v>28337.067000000003</v>
      </c>
      <c r="E85" s="18">
        <f t="shared" si="2"/>
        <v>63.0991620013768</v>
      </c>
    </row>
    <row r="86" spans="1:5" ht="15">
      <c r="A86" s="28" t="s">
        <v>2</v>
      </c>
      <c r="B86" s="21">
        <f>B70+B11+B20+B29+B39+B46+B53+B58</f>
        <v>128471.546</v>
      </c>
      <c r="C86" s="21">
        <f>C70+C11+C20+C29+C39+C46+C53+C58</f>
        <v>55563.308999999994</v>
      </c>
      <c r="D86" s="21">
        <f>D70+D11+D20+D29+D39+D46+D53+D58</f>
        <v>42005.41</v>
      </c>
      <c r="E86" s="18">
        <f t="shared" si="2"/>
        <v>75.59918722623235</v>
      </c>
    </row>
    <row r="87" spans="1:5" ht="15">
      <c r="A87" s="28" t="s">
        <v>13</v>
      </c>
      <c r="B87" s="21">
        <f>B83-B84-B85-B86</f>
        <v>1894632.3859999997</v>
      </c>
      <c r="C87" s="21">
        <f>C83-C84-C85-C86</f>
        <v>596811.6569999999</v>
      </c>
      <c r="D87" s="21">
        <f>D83-D84-D85-D86</f>
        <v>384962.34499999986</v>
      </c>
      <c r="E87" s="18">
        <f t="shared" si="2"/>
        <v>64.50315446837861</v>
      </c>
    </row>
    <row r="88" spans="1:5" ht="20.25" customHeight="1">
      <c r="A88" s="16" t="s">
        <v>14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3129.1140000000005</v>
      </c>
      <c r="E88" s="18">
        <f t="shared" si="2"/>
        <v>1.865949357224439</v>
      </c>
    </row>
    <row r="89" spans="1:5" ht="15">
      <c r="A89" s="16" t="s">
        <v>23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2"/>
        <v>0</v>
      </c>
    </row>
    <row r="90" spans="1:5" ht="15">
      <c r="A90" s="16" t="s">
        <v>29</v>
      </c>
      <c r="B90" s="17">
        <f>SUM(B73)</f>
        <v>2589.8</v>
      </c>
      <c r="C90" s="17">
        <f>SUM(C73)</f>
        <v>789.8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69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73</v>
      </c>
      <c r="D3" s="77" t="s">
        <v>72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5">
      <c r="A5" s="33" t="s">
        <v>32</v>
      </c>
      <c r="B5" s="24">
        <v>1016670.3</v>
      </c>
      <c r="C5" s="24">
        <v>254743.538</v>
      </c>
      <c r="D5" s="66">
        <v>164090.527</v>
      </c>
      <c r="E5" s="19">
        <f aca="true" t="shared" si="0" ref="E5:E68">SUM(D5)/C5*100</f>
        <v>64.41400959108921</v>
      </c>
    </row>
    <row r="6" spans="1:5" s="36" customFormat="1" ht="15">
      <c r="A6" s="35" t="s">
        <v>33</v>
      </c>
      <c r="B6" s="11">
        <v>663355.479</v>
      </c>
      <c r="C6" s="11">
        <v>157411.351</v>
      </c>
      <c r="D6" s="11">
        <v>98215.846</v>
      </c>
      <c r="E6" s="19">
        <f t="shared" si="0"/>
        <v>62.39438603128436</v>
      </c>
    </row>
    <row r="7" spans="1:5" s="36" customFormat="1" ht="15">
      <c r="A7" s="37" t="s">
        <v>34</v>
      </c>
      <c r="B7" s="11">
        <v>145938.204</v>
      </c>
      <c r="C7" s="11">
        <v>34645.643</v>
      </c>
      <c r="D7" s="11">
        <v>21943.733</v>
      </c>
      <c r="E7" s="19">
        <f t="shared" si="0"/>
        <v>63.337641041905336</v>
      </c>
    </row>
    <row r="8" spans="1:5" s="36" customFormat="1" ht="15">
      <c r="A8" s="37" t="s">
        <v>35</v>
      </c>
      <c r="B8" s="11">
        <v>187.729</v>
      </c>
      <c r="C8" s="11">
        <v>16.204</v>
      </c>
      <c r="D8" s="11">
        <v>6.315</v>
      </c>
      <c r="E8" s="19">
        <f t="shared" si="0"/>
        <v>38.971858800296225</v>
      </c>
    </row>
    <row r="9" spans="1:5" s="36" customFormat="1" ht="15">
      <c r="A9" s="37" t="s">
        <v>36</v>
      </c>
      <c r="B9" s="11">
        <v>57191.792</v>
      </c>
      <c r="C9" s="11">
        <v>12698.144</v>
      </c>
      <c r="D9" s="11">
        <f>5891.405+1467.176</f>
        <v>7358.581</v>
      </c>
      <c r="E9" s="19">
        <f t="shared" si="0"/>
        <v>57.95005159809181</v>
      </c>
    </row>
    <row r="10" spans="1:5" s="36" customFormat="1" ht="15">
      <c r="A10" s="37" t="s">
        <v>37</v>
      </c>
      <c r="B10" s="11">
        <v>83971.397</v>
      </c>
      <c r="C10" s="11">
        <v>38382.087</v>
      </c>
      <c r="D10" s="11">
        <f>30388.61+504.544</f>
        <v>30893.154000000002</v>
      </c>
      <c r="E10" s="19">
        <f t="shared" si="0"/>
        <v>80.4884684879173</v>
      </c>
    </row>
    <row r="11" spans="1:5" s="36" customFormat="1" ht="30">
      <c r="A11" s="37" t="s">
        <v>38</v>
      </c>
      <c r="B11" s="11">
        <f>SUM(B5)-B6-B7-B8-B9-B10</f>
        <v>66025.69900000002</v>
      </c>
      <c r="C11" s="11">
        <f>SUM(C5)-C6-C7-C8-C9-C10</f>
        <v>11590.109000000011</v>
      </c>
      <c r="D11" s="11">
        <f>SUM(D5)-D6-D7-D8-D9-D10</f>
        <v>5672.897999999994</v>
      </c>
      <c r="E11" s="19">
        <f t="shared" si="0"/>
        <v>48.94602803131522</v>
      </c>
    </row>
    <row r="12" spans="1:5" s="36" customFormat="1" ht="15">
      <c r="A12" s="37" t="s">
        <v>39</v>
      </c>
      <c r="B12" s="24">
        <v>52653.773</v>
      </c>
      <c r="C12" s="24">
        <v>11950.29</v>
      </c>
      <c r="D12" s="24">
        <v>562.345</v>
      </c>
      <c r="E12" s="19">
        <f t="shared" si="0"/>
        <v>4.705701702636505</v>
      </c>
    </row>
    <row r="13" spans="1:5" s="36" customFormat="1" ht="15">
      <c r="A13" s="35" t="s">
        <v>40</v>
      </c>
      <c r="B13" s="17">
        <f>B14+B21</f>
        <v>495808.489</v>
      </c>
      <c r="C13" s="17">
        <f>C14+C21</f>
        <v>132458.403</v>
      </c>
      <c r="D13" s="17">
        <f>D14+D21</f>
        <v>77711.95</v>
      </c>
      <c r="E13" s="18">
        <f t="shared" si="0"/>
        <v>58.668946808908764</v>
      </c>
    </row>
    <row r="14" spans="1:5" s="34" customFormat="1" ht="15">
      <c r="A14" s="33" t="s">
        <v>41</v>
      </c>
      <c r="B14" s="24">
        <f>458118.7+29125.5</f>
        <v>487244.2</v>
      </c>
      <c r="C14" s="24">
        <f>120101.028+7281.375</f>
        <v>127382.403</v>
      </c>
      <c r="D14" s="24">
        <f>72482.182+4854.25</f>
        <v>77336.432</v>
      </c>
      <c r="E14" s="19">
        <f t="shared" si="0"/>
        <v>60.712021581191244</v>
      </c>
    </row>
    <row r="15" spans="1:5" s="36" customFormat="1" ht="15">
      <c r="A15" s="35" t="s">
        <v>42</v>
      </c>
      <c r="B15" s="11"/>
      <c r="C15" s="11"/>
      <c r="D15" s="11"/>
      <c r="E15" s="19"/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>
        <f>SUM(B14)-B15-B16-B17-B18-B19</f>
        <v>487244.2</v>
      </c>
      <c r="C20" s="11">
        <f>SUM(C14)-C15-C16-C17-C18-C19</f>
        <v>127382.403</v>
      </c>
      <c r="D20" s="11">
        <f>SUM(D14)-D15-D16-D17-D18-D19</f>
        <v>77336.432</v>
      </c>
      <c r="E20" s="19">
        <f t="shared" si="0"/>
        <v>60.712021581191244</v>
      </c>
    </row>
    <row r="21" spans="1:5" s="36" customFormat="1" ht="15">
      <c r="A21" s="37" t="s">
        <v>39</v>
      </c>
      <c r="B21" s="24">
        <v>8564.289</v>
      </c>
      <c r="C21" s="24">
        <v>5076</v>
      </c>
      <c r="D21" s="24">
        <v>375.518</v>
      </c>
      <c r="E21" s="19">
        <f t="shared" si="0"/>
        <v>7.3979117415287625</v>
      </c>
    </row>
    <row r="22" spans="1:5" s="36" customFormat="1" ht="15">
      <c r="A22" s="35" t="s">
        <v>40</v>
      </c>
      <c r="B22" s="17">
        <f>B23+B33</f>
        <v>884012.25</v>
      </c>
      <c r="C22" s="17">
        <f>C23+C33</f>
        <v>344678.182</v>
      </c>
      <c r="D22" s="17">
        <f>D23+D33</f>
        <v>253706.325</v>
      </c>
      <c r="E22" s="18">
        <f t="shared" si="0"/>
        <v>73.606725998108</v>
      </c>
    </row>
    <row r="23" spans="1:5" s="34" customFormat="1" ht="28.5">
      <c r="A23" s="33" t="s">
        <v>57</v>
      </c>
      <c r="B23" s="24">
        <v>880542.25</v>
      </c>
      <c r="C23" s="24">
        <v>344488.182</v>
      </c>
      <c r="D23" s="24">
        <v>253706.325</v>
      </c>
      <c r="E23" s="19">
        <f t="shared" si="0"/>
        <v>73.64732326289209</v>
      </c>
    </row>
    <row r="24" spans="1:5" s="36" customFormat="1" ht="15">
      <c r="A24" s="35" t="s">
        <v>42</v>
      </c>
      <c r="B24" s="11">
        <v>22699.713</v>
      </c>
      <c r="C24" s="11">
        <v>5403.617</v>
      </c>
      <c r="D24" s="11">
        <v>3117.427</v>
      </c>
      <c r="E24" s="19">
        <f t="shared" si="0"/>
        <v>57.691487016936996</v>
      </c>
    </row>
    <row r="25" spans="1:5" s="36" customFormat="1" ht="15">
      <c r="A25" s="37" t="s">
        <v>34</v>
      </c>
      <c r="B25" s="11">
        <v>4944.224</v>
      </c>
      <c r="C25" s="11">
        <v>1186.296</v>
      </c>
      <c r="D25" s="11">
        <v>689.873</v>
      </c>
      <c r="E25" s="19">
        <f t="shared" si="0"/>
        <v>58.15352997902716</v>
      </c>
    </row>
    <row r="26" spans="1:5" s="36" customFormat="1" ht="15">
      <c r="A26" s="37" t="s">
        <v>35</v>
      </c>
      <c r="B26" s="11">
        <v>88.175</v>
      </c>
      <c r="C26" s="11">
        <v>10.27</v>
      </c>
      <c r="D26" s="11">
        <v>6.188</v>
      </c>
      <c r="E26" s="19">
        <f t="shared" si="0"/>
        <v>60.25316455696203</v>
      </c>
    </row>
    <row r="27" spans="1:5" s="36" customFormat="1" ht="15">
      <c r="A27" s="37" t="s">
        <v>36</v>
      </c>
      <c r="B27" s="11">
        <v>325.99</v>
      </c>
      <c r="C27" s="11">
        <v>69.996</v>
      </c>
      <c r="D27" s="11">
        <v>40.63</v>
      </c>
      <c r="E27" s="19">
        <f t="shared" si="0"/>
        <v>58.04617406708955</v>
      </c>
    </row>
    <row r="28" spans="1:5" s="36" customFormat="1" ht="15">
      <c r="A28" s="37" t="s">
        <v>37</v>
      </c>
      <c r="B28" s="11">
        <v>1301.5</v>
      </c>
      <c r="C28" s="11">
        <v>634.115</v>
      </c>
      <c r="D28" s="11">
        <v>341.374</v>
      </c>
      <c r="E28" s="19">
        <f t="shared" si="0"/>
        <v>53.83471452339087</v>
      </c>
    </row>
    <row r="29" spans="1:5" s="36" customFormat="1" ht="30">
      <c r="A29" s="37" t="s">
        <v>38</v>
      </c>
      <c r="B29" s="11">
        <f>SUM(B23)-B24-B25-B26-B27-B28</f>
        <v>851182.6479999999</v>
      </c>
      <c r="C29" s="11">
        <f>SUM(C23)-C24-C25-C26-C27-C28</f>
        <v>337183.888</v>
      </c>
      <c r="D29" s="11">
        <f>SUM(D23)-D24-D25-D26-D27-D28</f>
        <v>249510.833</v>
      </c>
      <c r="E29" s="19">
        <f t="shared" si="0"/>
        <v>73.99844472995699</v>
      </c>
    </row>
    <row r="30" spans="1:5" s="36" customFormat="1" ht="15">
      <c r="A30" s="37" t="s">
        <v>39</v>
      </c>
      <c r="B30" s="11">
        <f>SUM(B31:B32)</f>
        <v>822155.5</v>
      </c>
      <c r="C30" s="11">
        <f>SUM(C31:C32)</f>
        <v>332555.575</v>
      </c>
      <c r="D30" s="11">
        <f>SUM(D31:D32)</f>
        <v>247796.87300000002</v>
      </c>
      <c r="E30" s="19">
        <f t="shared" si="0"/>
        <v>74.51292103582988</v>
      </c>
    </row>
    <row r="31" spans="1:5" s="36" customFormat="1" ht="15">
      <c r="A31" s="37" t="s">
        <v>43</v>
      </c>
      <c r="B31" s="11">
        <v>521582.3</v>
      </c>
      <c r="C31" s="11">
        <v>125544</v>
      </c>
      <c r="D31" s="65">
        <v>80350.615</v>
      </c>
      <c r="E31" s="19">
        <f t="shared" si="0"/>
        <v>64.00195548970879</v>
      </c>
    </row>
    <row r="32" spans="1:5" s="36" customFormat="1" ht="30">
      <c r="A32" s="38" t="s">
        <v>61</v>
      </c>
      <c r="B32" s="11">
        <v>300573.2</v>
      </c>
      <c r="C32" s="11">
        <v>207011.575</v>
      </c>
      <c r="D32" s="11">
        <v>167446.258</v>
      </c>
      <c r="E32" s="19">
        <f t="shared" si="0"/>
        <v>80.88738902643487</v>
      </c>
    </row>
    <row r="33" spans="1:5" s="36" customFormat="1" ht="15">
      <c r="A33" s="38" t="s">
        <v>58</v>
      </c>
      <c r="B33" s="24">
        <v>3470</v>
      </c>
      <c r="C33" s="24">
        <v>190</v>
      </c>
      <c r="D33" s="24">
        <v>0</v>
      </c>
      <c r="E33" s="19">
        <f t="shared" si="0"/>
        <v>0</v>
      </c>
    </row>
    <row r="34" spans="1:5" s="36" customFormat="1" ht="15">
      <c r="A34" s="35" t="s">
        <v>40</v>
      </c>
      <c r="B34" s="17">
        <f>B35+B40</f>
        <v>125445.829</v>
      </c>
      <c r="C34" s="17">
        <f>C35+C40</f>
        <v>31133.535</v>
      </c>
      <c r="D34" s="17">
        <f>D35+D40</f>
        <v>18577.513</v>
      </c>
      <c r="E34" s="18">
        <f t="shared" si="0"/>
        <v>59.67042611768949</v>
      </c>
    </row>
    <row r="35" spans="1:5" s="34" customFormat="1" ht="15">
      <c r="A35" s="33" t="s">
        <v>59</v>
      </c>
      <c r="B35" s="24">
        <v>119848.4</v>
      </c>
      <c r="C35" s="24">
        <v>29896.535</v>
      </c>
      <c r="D35" s="24">
        <v>18577.513</v>
      </c>
      <c r="E35" s="19">
        <f t="shared" si="0"/>
        <v>62.139351600444655</v>
      </c>
    </row>
    <row r="36" spans="1:5" s="36" customFormat="1" ht="15">
      <c r="A36" s="35" t="s">
        <v>42</v>
      </c>
      <c r="B36" s="11">
        <v>60226.938</v>
      </c>
      <c r="C36" s="11">
        <v>14054.822</v>
      </c>
      <c r="D36" s="11">
        <v>8969.208</v>
      </c>
      <c r="E36" s="19">
        <f t="shared" si="0"/>
        <v>63.81587756856686</v>
      </c>
    </row>
    <row r="37" spans="1:5" s="36" customFormat="1" ht="15">
      <c r="A37" s="37" t="s">
        <v>34</v>
      </c>
      <c r="B37" s="11">
        <v>13249.926</v>
      </c>
      <c r="C37" s="11">
        <v>3165.79</v>
      </c>
      <c r="D37" s="11">
        <v>2038.435</v>
      </c>
      <c r="E37" s="19">
        <f t="shared" si="0"/>
        <v>64.3894572918608</v>
      </c>
    </row>
    <row r="38" spans="1:5" s="36" customFormat="1" ht="15">
      <c r="A38" s="37" t="s">
        <v>35</v>
      </c>
      <c r="B38" s="11">
        <v>6311.124</v>
      </c>
      <c r="C38" s="11">
        <v>3021.757</v>
      </c>
      <c r="D38" s="11">
        <v>2054.017</v>
      </c>
      <c r="E38" s="19">
        <f t="shared" si="0"/>
        <v>67.97426133206608</v>
      </c>
    </row>
    <row r="39" spans="1:5" s="36" customFormat="1" ht="30">
      <c r="A39" s="37" t="s">
        <v>38</v>
      </c>
      <c r="B39" s="11">
        <f>SUM(B35)-B36-B37-B38</f>
        <v>40060.412</v>
      </c>
      <c r="C39" s="11">
        <f>SUM(C35)-C36-C37-C38</f>
        <v>9654.166</v>
      </c>
      <c r="D39" s="11">
        <f>SUM(D35)-D36-D37-D38</f>
        <v>5515.852999999999</v>
      </c>
      <c r="E39" s="19">
        <f t="shared" si="0"/>
        <v>57.13443294842868</v>
      </c>
    </row>
    <row r="40" spans="1:5" s="36" customFormat="1" ht="15">
      <c r="A40" s="37" t="s">
        <v>39</v>
      </c>
      <c r="B40" s="24">
        <v>5597.429</v>
      </c>
      <c r="C40" s="24">
        <v>1237</v>
      </c>
      <c r="D40" s="24"/>
      <c r="E40" s="19">
        <f t="shared" si="0"/>
        <v>0</v>
      </c>
    </row>
    <row r="41" spans="1:5" s="36" customFormat="1" ht="15">
      <c r="A41" s="35" t="s">
        <v>40</v>
      </c>
      <c r="B41" s="17">
        <f>B42+B47</f>
        <v>90562.807</v>
      </c>
      <c r="C41" s="17">
        <f>C42+C47</f>
        <v>27589.139</v>
      </c>
      <c r="D41" s="17">
        <f>D42+D47</f>
        <v>10836.503999999999</v>
      </c>
      <c r="E41" s="18">
        <f t="shared" si="0"/>
        <v>39.27815217430308</v>
      </c>
    </row>
    <row r="42" spans="1:5" s="34" customFormat="1" ht="15">
      <c r="A42" s="33" t="s">
        <v>60</v>
      </c>
      <c r="B42" s="24">
        <v>72865.3</v>
      </c>
      <c r="C42" s="24">
        <v>18742.304</v>
      </c>
      <c r="D42" s="24">
        <v>10744.265</v>
      </c>
      <c r="E42" s="19">
        <f t="shared" si="0"/>
        <v>57.32627642791409</v>
      </c>
    </row>
    <row r="43" spans="1:5" s="36" customFormat="1" ht="15">
      <c r="A43" s="35" t="s">
        <v>42</v>
      </c>
      <c r="B43" s="11">
        <v>37035.729</v>
      </c>
      <c r="C43" s="11">
        <v>8510.977</v>
      </c>
      <c r="D43" s="11">
        <v>5688.184</v>
      </c>
      <c r="E43" s="19">
        <f t="shared" si="0"/>
        <v>66.83350219369645</v>
      </c>
    </row>
    <row r="44" spans="1:5" s="36" customFormat="1" ht="15">
      <c r="A44" s="37" t="s">
        <v>34</v>
      </c>
      <c r="B44" s="11">
        <v>8151.542</v>
      </c>
      <c r="C44" s="11">
        <v>1866.8</v>
      </c>
      <c r="D44" s="11">
        <v>1239.919</v>
      </c>
      <c r="E44" s="19">
        <f t="shared" si="0"/>
        <v>66.41948789372188</v>
      </c>
    </row>
    <row r="45" spans="1:5" s="36" customFormat="1" ht="15">
      <c r="A45" s="37" t="s">
        <v>35</v>
      </c>
      <c r="B45" s="11">
        <v>5627.013</v>
      </c>
      <c r="C45" s="11">
        <v>2381.562</v>
      </c>
      <c r="D45" s="11">
        <v>1062.815</v>
      </c>
      <c r="E45" s="19">
        <f t="shared" si="0"/>
        <v>44.626803753167046</v>
      </c>
    </row>
    <row r="46" spans="1:5" s="36" customFormat="1" ht="30">
      <c r="A46" s="37" t="s">
        <v>38</v>
      </c>
      <c r="B46" s="11">
        <f>SUM(B42)-B43-B44-B45</f>
        <v>22051.016000000003</v>
      </c>
      <c r="C46" s="11">
        <f>SUM(C42)-C43-C44-C45</f>
        <v>5982.965</v>
      </c>
      <c r="D46" s="11">
        <f>SUM(D42)-D43-D44-D45</f>
        <v>2753.3469999999993</v>
      </c>
      <c r="E46" s="19">
        <f t="shared" si="0"/>
        <v>46.01977447636747</v>
      </c>
    </row>
    <row r="47" spans="1:5" s="36" customFormat="1" ht="15">
      <c r="A47" s="37" t="s">
        <v>39</v>
      </c>
      <c r="B47" s="24">
        <v>17697.507</v>
      </c>
      <c r="C47" s="24">
        <v>8846.835</v>
      </c>
      <c r="D47" s="24">
        <v>92.239</v>
      </c>
      <c r="E47" s="19">
        <f t="shared" si="0"/>
        <v>1.0426214572782244</v>
      </c>
    </row>
    <row r="48" spans="1:5" s="36" customFormat="1" ht="15">
      <c r="A48" s="35" t="s">
        <v>40</v>
      </c>
      <c r="B48" s="17">
        <f>B49+B54</f>
        <v>135801.96000000002</v>
      </c>
      <c r="C48" s="17">
        <f>C49+C54</f>
        <v>30842.785</v>
      </c>
      <c r="D48" s="17">
        <f>D49+D54</f>
        <v>16572.601000000002</v>
      </c>
      <c r="E48" s="18">
        <f t="shared" si="0"/>
        <v>53.73250502508123</v>
      </c>
    </row>
    <row r="49" spans="1:5" s="36" customFormat="1" ht="15">
      <c r="A49" s="33" t="s">
        <v>44</v>
      </c>
      <c r="B49" s="24">
        <v>122801.96</v>
      </c>
      <c r="C49" s="24">
        <v>28683.435</v>
      </c>
      <c r="D49" s="24">
        <v>16314.092</v>
      </c>
      <c r="E49" s="19">
        <f t="shared" si="0"/>
        <v>56.87635389554981</v>
      </c>
    </row>
    <row r="50" spans="1:5" s="36" customFormat="1" ht="15">
      <c r="A50" s="35" t="s">
        <v>42</v>
      </c>
      <c r="B50" s="11">
        <v>81242.746</v>
      </c>
      <c r="C50" s="11">
        <v>18134.63</v>
      </c>
      <c r="D50" s="11">
        <v>10946.16</v>
      </c>
      <c r="E50" s="19">
        <f t="shared" si="0"/>
        <v>60.36053671897358</v>
      </c>
    </row>
    <row r="51" spans="1:5" s="36" customFormat="1" ht="15">
      <c r="A51" s="37" t="s">
        <v>34</v>
      </c>
      <c r="B51" s="11">
        <v>17899.497</v>
      </c>
      <c r="C51" s="11">
        <v>4044.256</v>
      </c>
      <c r="D51" s="11">
        <v>2425.107</v>
      </c>
      <c r="E51" s="19">
        <f t="shared" si="0"/>
        <v>59.96423075097126</v>
      </c>
    </row>
    <row r="52" spans="1:5" s="36" customFormat="1" ht="15">
      <c r="A52" s="37" t="s">
        <v>35</v>
      </c>
      <c r="B52" s="11">
        <v>4844.889</v>
      </c>
      <c r="C52" s="11">
        <v>2293.488</v>
      </c>
      <c r="D52" s="11">
        <v>1636.337</v>
      </c>
      <c r="E52" s="19">
        <f t="shared" si="0"/>
        <v>71.34709228912469</v>
      </c>
    </row>
    <row r="53" spans="1:5" s="36" customFormat="1" ht="30">
      <c r="A53" s="37" t="s">
        <v>38</v>
      </c>
      <c r="B53" s="11">
        <f>SUM(B49)-B50-B51-B52</f>
        <v>18814.82800000001</v>
      </c>
      <c r="C53" s="11">
        <f>SUM(C49)-C50-C51-C52</f>
        <v>4211.0610000000015</v>
      </c>
      <c r="D53" s="11">
        <f>SUM(D49)-D50-D51-D52</f>
        <v>1306.4880000000007</v>
      </c>
      <c r="E53" s="19">
        <f t="shared" si="0"/>
        <v>31.02515019373978</v>
      </c>
    </row>
    <row r="54" spans="1:5" s="36" customFormat="1" ht="15">
      <c r="A54" s="37" t="s">
        <v>39</v>
      </c>
      <c r="B54" s="24">
        <v>13000</v>
      </c>
      <c r="C54" s="24">
        <v>2159.35</v>
      </c>
      <c r="D54" s="24">
        <v>258.509</v>
      </c>
      <c r="E54" s="19">
        <f t="shared" si="0"/>
        <v>11.971611827633316</v>
      </c>
    </row>
    <row r="55" spans="1:5" s="36" customFormat="1" ht="15">
      <c r="A55" s="35" t="s">
        <v>40</v>
      </c>
      <c r="B55" s="21">
        <f>B56+B59</f>
        <v>341818.793</v>
      </c>
      <c r="C55" s="21">
        <f>C56+C59</f>
        <v>82942.51</v>
      </c>
      <c r="D55" s="67">
        <f>D56+D59</f>
        <v>18659.406</v>
      </c>
      <c r="E55" s="18">
        <f t="shared" si="0"/>
        <v>22.49679446643223</v>
      </c>
    </row>
    <row r="56" spans="1:5" s="36" customFormat="1" ht="28.5">
      <c r="A56" s="20" t="s">
        <v>45</v>
      </c>
      <c r="B56" s="24">
        <v>203708.404</v>
      </c>
      <c r="C56" s="24">
        <v>53622.441</v>
      </c>
      <c r="D56" s="24">
        <v>16831.424</v>
      </c>
      <c r="E56" s="19">
        <f t="shared" si="0"/>
        <v>31.388768743295365</v>
      </c>
    </row>
    <row r="57" spans="1:5" s="36" customFormat="1" ht="15">
      <c r="A57" s="35" t="s">
        <v>42</v>
      </c>
      <c r="B57" s="11">
        <v>26401.623</v>
      </c>
      <c r="C57" s="11">
        <v>8836.4</v>
      </c>
      <c r="D57" s="11">
        <v>6014.006</v>
      </c>
      <c r="E57" s="19">
        <f t="shared" si="0"/>
        <v>68.05945860305103</v>
      </c>
    </row>
    <row r="58" spans="1:5" s="36" customFormat="1" ht="30">
      <c r="A58" s="37" t="s">
        <v>38</v>
      </c>
      <c r="B58" s="11">
        <f>SUM(B56)-B57</f>
        <v>177306.78100000002</v>
      </c>
      <c r="C58" s="11">
        <f>SUM(C56)-C57</f>
        <v>44786.041</v>
      </c>
      <c r="D58" s="11">
        <f>SUM(D56)-D57</f>
        <v>10817.417999999998</v>
      </c>
      <c r="E58" s="19">
        <f t="shared" si="0"/>
        <v>24.153548200431466</v>
      </c>
    </row>
    <row r="59" spans="1:5" s="36" customFormat="1" ht="15">
      <c r="A59" s="37" t="s">
        <v>39</v>
      </c>
      <c r="B59" s="24">
        <f>135110.389+3000</f>
        <v>138110.389</v>
      </c>
      <c r="C59" s="24">
        <f>28870.069+450</f>
        <v>29320.069</v>
      </c>
      <c r="D59" s="24">
        <v>1827.982</v>
      </c>
      <c r="E59" s="19">
        <f t="shared" si="0"/>
        <v>6.234576050963591</v>
      </c>
    </row>
    <row r="60" spans="1:5" s="36" customFormat="1" ht="15">
      <c r="A60" s="35" t="s">
        <v>40</v>
      </c>
      <c r="B60" s="21">
        <f>SUM(B61)</f>
        <v>127014.104</v>
      </c>
      <c r="C60" s="21">
        <f>SUM(C61)</f>
        <v>28614.71</v>
      </c>
      <c r="D60" s="21">
        <f>SUM(D61)</f>
        <v>12.521</v>
      </c>
      <c r="E60" s="18">
        <f t="shared" si="0"/>
        <v>0.04375721438379072</v>
      </c>
    </row>
    <row r="61" spans="1:5" s="36" customFormat="1" ht="15">
      <c r="A61" s="20" t="s">
        <v>67</v>
      </c>
      <c r="B61" s="24">
        <v>127014.104</v>
      </c>
      <c r="C61" s="24">
        <v>28614.71</v>
      </c>
      <c r="D61" s="24">
        <v>12.521</v>
      </c>
      <c r="E61" s="19">
        <f t="shared" si="0"/>
        <v>0.04375721438379072</v>
      </c>
    </row>
    <row r="62" spans="1:5" s="36" customFormat="1" ht="15">
      <c r="A62" s="35" t="s">
        <v>40</v>
      </c>
      <c r="B62" s="21">
        <f>SUM(B63:B64)</f>
        <v>149111.544</v>
      </c>
      <c r="C62" s="21">
        <f>SUM(C63:C64)</f>
        <v>28694.894</v>
      </c>
      <c r="D62" s="21">
        <f>SUM(D63:D64)</f>
        <v>15123.096</v>
      </c>
      <c r="E62" s="18">
        <f t="shared" si="0"/>
        <v>52.703090661355986</v>
      </c>
    </row>
    <row r="63" spans="1:5" s="36" customFormat="1" ht="15">
      <c r="A63" s="39" t="s">
        <v>46</v>
      </c>
      <c r="B63" s="24">
        <v>91447.315</v>
      </c>
      <c r="C63" s="24">
        <v>24275</v>
      </c>
      <c r="D63" s="24">
        <v>15123.096</v>
      </c>
      <c r="E63" s="19">
        <f t="shared" si="0"/>
        <v>62.29905664263645</v>
      </c>
    </row>
    <row r="64" spans="1:5" s="36" customFormat="1" ht="15">
      <c r="A64" s="35" t="s">
        <v>39</v>
      </c>
      <c r="B64" s="24">
        <v>57664.229</v>
      </c>
      <c r="C64" s="24">
        <v>4419.894</v>
      </c>
      <c r="D64" s="24"/>
      <c r="E64" s="19">
        <f t="shared" si="0"/>
        <v>0</v>
      </c>
    </row>
    <row r="65" spans="1:5" s="36" customFormat="1" ht="15">
      <c r="A65" s="35" t="s">
        <v>40</v>
      </c>
      <c r="B65" s="21">
        <f>SUM(B66:B66)</f>
        <v>1000</v>
      </c>
      <c r="C65" s="21">
        <f>SUM(C66:C66)</f>
        <v>0</v>
      </c>
      <c r="D65" s="21">
        <f>SUM(D66:D66)</f>
        <v>0</v>
      </c>
      <c r="E65" s="19"/>
    </row>
    <row r="66" spans="1:5" s="36" customFormat="1" ht="57">
      <c r="A66" s="40" t="s">
        <v>47</v>
      </c>
      <c r="B66" s="24">
        <v>1000</v>
      </c>
      <c r="C66" s="24"/>
      <c r="D66" s="24"/>
      <c r="E66" s="19"/>
    </row>
    <row r="67" spans="1:5" s="36" customFormat="1" ht="15">
      <c r="A67" s="35" t="s">
        <v>40</v>
      </c>
      <c r="B67" s="17">
        <f>SUM(B68)+B71</f>
        <v>8700</v>
      </c>
      <c r="C67" s="17">
        <f>SUM(C68)+C71</f>
        <v>1711.232</v>
      </c>
      <c r="D67" s="17">
        <f>SUM(D68)+D71</f>
        <v>56.201</v>
      </c>
      <c r="E67" s="18">
        <f t="shared" si="0"/>
        <v>3.2842419964096043</v>
      </c>
    </row>
    <row r="68" spans="1:5" s="36" customFormat="1" ht="39.75" customHeight="1">
      <c r="A68" s="39" t="s">
        <v>48</v>
      </c>
      <c r="B68" s="24">
        <v>8670</v>
      </c>
      <c r="C68" s="24">
        <v>1711.232</v>
      </c>
      <c r="D68" s="24">
        <v>56.201</v>
      </c>
      <c r="E68" s="19">
        <f t="shared" si="0"/>
        <v>3.2842419964096043</v>
      </c>
    </row>
    <row r="69" spans="1:5" s="36" customFormat="1" ht="15">
      <c r="A69" s="35" t="s">
        <v>42</v>
      </c>
      <c r="B69" s="11">
        <v>14</v>
      </c>
      <c r="C69" s="11">
        <v>13.9</v>
      </c>
      <c r="D69" s="11">
        <v>3.707</v>
      </c>
      <c r="E69" s="19">
        <f>SUM(D69)/C69*100</f>
        <v>26.66906474820144</v>
      </c>
    </row>
    <row r="70" spans="1:5" s="36" customFormat="1" ht="30">
      <c r="A70" s="37" t="s">
        <v>38</v>
      </c>
      <c r="B70" s="11">
        <f>SUM(B68)-B69</f>
        <v>8656</v>
      </c>
      <c r="C70" s="11">
        <f>SUM(C68)-C69</f>
        <v>1697.3319999999999</v>
      </c>
      <c r="D70" s="11">
        <f>SUM(D68)-D69</f>
        <v>52.494</v>
      </c>
      <c r="E70" s="18">
        <f>SUM(D70)/C70*100</f>
        <v>3.0927361294078004</v>
      </c>
    </row>
    <row r="71" spans="1:5" s="36" customFormat="1" ht="15">
      <c r="A71" s="37" t="s">
        <v>39</v>
      </c>
      <c r="B71" s="24">
        <v>30</v>
      </c>
      <c r="C71" s="24"/>
      <c r="D71" s="24"/>
      <c r="E71" s="19"/>
    </row>
    <row r="72" spans="1:5" s="36" customFormat="1" ht="15">
      <c r="A72" s="35" t="s">
        <v>40</v>
      </c>
      <c r="B72" s="17">
        <v>2589.8</v>
      </c>
      <c r="C72" s="17">
        <v>789.8</v>
      </c>
      <c r="D72" s="17"/>
      <c r="E72" s="19">
        <f>SUM(D72)/C72*100</f>
        <v>0</v>
      </c>
    </row>
    <row r="73" spans="1:5" s="36" customFormat="1" ht="14.25">
      <c r="A73" s="39" t="s">
        <v>49</v>
      </c>
      <c r="B73" s="17">
        <v>53836.8</v>
      </c>
      <c r="C73" s="17">
        <v>13459.2</v>
      </c>
      <c r="D73" s="17">
        <v>8972.8</v>
      </c>
      <c r="E73" s="18">
        <f>SUM(D73)/C73*100</f>
        <v>66.66666666666666</v>
      </c>
    </row>
    <row r="74" spans="1:5" s="36" customFormat="1" ht="15">
      <c r="A74" s="39" t="s">
        <v>50</v>
      </c>
      <c r="B74" s="17">
        <f>SUM(B75)+B79</f>
        <v>99219.401</v>
      </c>
      <c r="C74" s="17">
        <f>SUM(C75)+C79</f>
        <v>79676.27799999999</v>
      </c>
      <c r="D74" s="17">
        <f>SUM(D75)+D79</f>
        <v>488.9720000000002</v>
      </c>
      <c r="E74" s="19">
        <f>SUM(D74)/C74*100</f>
        <v>0.6136983456983273</v>
      </c>
    </row>
    <row r="75" spans="1:5" s="34" customFormat="1" ht="15">
      <c r="A75" s="33" t="s">
        <v>51</v>
      </c>
      <c r="B75" s="24">
        <v>20213.001</v>
      </c>
      <c r="C75" s="24">
        <v>3794.878</v>
      </c>
      <c r="D75" s="24">
        <f>210.417+63.868+1042.804-911.141+51.634+31.39</f>
        <v>488.9720000000002</v>
      </c>
      <c r="E75" s="18">
        <f>SUM(D75)/C75*100</f>
        <v>12.88505190417189</v>
      </c>
    </row>
    <row r="76" spans="1:5" s="34" customFormat="1" ht="15">
      <c r="A76" s="35" t="s">
        <v>42</v>
      </c>
      <c r="B76" s="11"/>
      <c r="C76" s="11"/>
      <c r="D76" s="11"/>
      <c r="E76" s="18"/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>
        <f>SUM(B75)-B76-B77</f>
        <v>20213.001</v>
      </c>
      <c r="C78" s="11">
        <f>SUM(C75)-C76-C77</f>
        <v>3794.878</v>
      </c>
      <c r="D78" s="11">
        <f>SUM(D75)-D76-D77</f>
        <v>488.9720000000002</v>
      </c>
      <c r="E78" s="19">
        <f aca="true" t="shared" si="1" ref="E78:E89">SUM(D78)/C78*100</f>
        <v>12.88505190417189</v>
      </c>
    </row>
    <row r="79" spans="1:5" s="36" customFormat="1" ht="15">
      <c r="A79" s="37" t="s">
        <v>39</v>
      </c>
      <c r="B79" s="24">
        <v>79006.4</v>
      </c>
      <c r="C79" s="24">
        <f>75806.4+75</f>
        <v>75881.4</v>
      </c>
      <c r="D79" s="24"/>
      <c r="E79" s="19"/>
    </row>
    <row r="80" spans="1:5" s="36" customFormat="1" ht="15">
      <c r="A80" s="35" t="s">
        <v>40</v>
      </c>
      <c r="B80" s="68">
        <f>23000+777.24</f>
        <v>23777.24</v>
      </c>
      <c r="C80" s="68">
        <f>4000+191.375</f>
        <v>4191.375</v>
      </c>
      <c r="D80" s="17"/>
      <c r="E80" s="18"/>
    </row>
    <row r="81" spans="1:5" s="36" customFormat="1" ht="40.5">
      <c r="A81" s="41" t="s">
        <v>52</v>
      </c>
      <c r="B81" s="69">
        <f>B4+B13+B22+B34+B41+B48+B55+B60+B62+B65+B67+B72+B73+B74+B80</f>
        <v>2538699.0169999995</v>
      </c>
      <c r="C81" s="69">
        <f>C4+C13+C22+C34+C41+C48+C55+C60+C62+C65+C67+C72+C73+C74+C80</f>
        <v>806782.0429999998</v>
      </c>
      <c r="D81" s="27">
        <f>D4+D13+D22+D34+D41+D48+D55+D60+D62+D65+D67+D72+D73+D74+D80</f>
        <v>420717.8890000001</v>
      </c>
      <c r="E81" s="70">
        <f t="shared" si="1"/>
        <v>52.14765160557746</v>
      </c>
    </row>
    <row r="82" spans="1:10" s="45" customFormat="1" ht="15.75">
      <c r="A82" s="42" t="s">
        <v>53</v>
      </c>
      <c r="B82" s="27">
        <f>B5+B14+B23+B35+B42+B49+B56+B63+B68+B75+B73</f>
        <v>3077847.9299999997</v>
      </c>
      <c r="C82" s="27">
        <f>C5+C14+C23+C35+C42+C49+C56+C63+C68+C75+C73</f>
        <v>900799.1479999999</v>
      </c>
      <c r="D82" s="27">
        <f>D5+D14+D23+D35+D42+D49+D56+D63+D68+D75+D73</f>
        <v>582241.6469999999</v>
      </c>
      <c r="E82" s="70">
        <f t="shared" si="1"/>
        <v>64.63612319047175</v>
      </c>
      <c r="F82" s="43"/>
      <c r="G82" s="43"/>
      <c r="H82" s="44"/>
      <c r="I82" s="44"/>
      <c r="J82" s="44"/>
    </row>
    <row r="83" spans="1:10" s="45" customFormat="1" ht="15">
      <c r="A83" s="33" t="s">
        <v>42</v>
      </c>
      <c r="B83" s="21">
        <f aca="true" t="shared" si="2" ref="B83:D84">B6+B15+B24+B36+B43+B50+B76</f>
        <v>864560.6050000001</v>
      </c>
      <c r="C83" s="21">
        <f t="shared" si="2"/>
        <v>203515.397</v>
      </c>
      <c r="D83" s="21">
        <f t="shared" si="2"/>
        <v>126936.825</v>
      </c>
      <c r="E83" s="18">
        <f t="shared" si="1"/>
        <v>62.37209905056962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t="shared" si="2"/>
        <v>190183.39299999998</v>
      </c>
      <c r="C84" s="21">
        <f t="shared" si="2"/>
        <v>44908.785</v>
      </c>
      <c r="D84" s="21">
        <f t="shared" si="2"/>
        <v>28337.067000000003</v>
      </c>
      <c r="E84" s="18">
        <f t="shared" si="1"/>
        <v>63.0991620013768</v>
      </c>
    </row>
    <row r="85" spans="1:5" ht="15">
      <c r="A85" s="46" t="s">
        <v>35</v>
      </c>
      <c r="B85" s="21">
        <f>B69+B10+B19+B28+B38+B45+B52+B57</f>
        <v>128471.546</v>
      </c>
      <c r="C85" s="21">
        <f>C69+C10+C19+C28+C38+C45+C52+C57</f>
        <v>55563.308999999994</v>
      </c>
      <c r="D85" s="21">
        <f>D69+D10+D19+D28+D38+D45+D52+D57</f>
        <v>42005.41</v>
      </c>
      <c r="E85" s="18">
        <f t="shared" si="1"/>
        <v>75.59918722623235</v>
      </c>
    </row>
    <row r="86" spans="1:5" ht="15">
      <c r="A86" s="46" t="s">
        <v>54</v>
      </c>
      <c r="B86" s="21">
        <f>B82-B83-B84-B85</f>
        <v>1894632.3859999997</v>
      </c>
      <c r="C86" s="21">
        <f>C82-C83-C84-C85</f>
        <v>596811.6569999999</v>
      </c>
      <c r="D86" s="21">
        <f>D82-D83-D84-D85</f>
        <v>384962.34499999986</v>
      </c>
      <c r="E86" s="18">
        <f t="shared" si="1"/>
        <v>64.50315446837861</v>
      </c>
    </row>
    <row r="87" spans="1:5" ht="15">
      <c r="A87" s="46" t="s">
        <v>39</v>
      </c>
      <c r="B87" s="17">
        <f>B12+B21+B40+B33+B54+B59+B61+B64+B66+B71+B79+B47</f>
        <v>503808.12</v>
      </c>
      <c r="C87" s="17">
        <f>C12+C21+C40+C33+C54+C59+C61+C64+C66+C71+C79+C47</f>
        <v>167695.54799999998</v>
      </c>
      <c r="D87" s="17">
        <f>D12+D21+D40+D33+D54+D59+D61+D64+D66+D71+D79+D47</f>
        <v>3129.1140000000005</v>
      </c>
      <c r="E87" s="18">
        <f t="shared" si="1"/>
        <v>1.865949357224439</v>
      </c>
    </row>
    <row r="88" spans="1:5" ht="15">
      <c r="A88" s="33" t="s">
        <v>40</v>
      </c>
      <c r="B88" s="17">
        <f>SUM(B80)</f>
        <v>23777.24</v>
      </c>
      <c r="C88" s="17">
        <f>SUM(C80)</f>
        <v>4191.375</v>
      </c>
      <c r="D88" s="17">
        <f>SUM(D80)</f>
        <v>0</v>
      </c>
      <c r="E88" s="18">
        <f t="shared" si="1"/>
        <v>0</v>
      </c>
    </row>
    <row r="89" spans="1:5" ht="15">
      <c r="A89" s="33" t="s">
        <v>55</v>
      </c>
      <c r="B89" s="17">
        <f>SUM(B72)</f>
        <v>2589.8</v>
      </c>
      <c r="C89" s="17">
        <f>SUM(C72)</f>
        <v>789.8</v>
      </c>
      <c r="D89" s="17"/>
      <c r="E89" s="18">
        <f t="shared" si="1"/>
        <v>0</v>
      </c>
    </row>
    <row r="90" spans="1:5" ht="28.5">
      <c r="A90" s="33" t="s">
        <v>56</v>
      </c>
      <c r="B90" s="17">
        <f>SUM(B73)</f>
        <v>53836.8</v>
      </c>
      <c r="C90" s="17">
        <f>SUM(C73)</f>
        <v>13459.2</v>
      </c>
      <c r="D90" s="17"/>
      <c r="E90" s="18">
        <f aca="true" t="shared" si="3" ref="E79:E90">SUM(D90)/C90*100</f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2017-03-09T07:28:48Z</cp:lastPrinted>
  <dcterms:created xsi:type="dcterms:W3CDTF">2015-04-07T07:35:57Z</dcterms:created>
  <dcterms:modified xsi:type="dcterms:W3CDTF">2017-03-09T07:29:21Z</dcterms:modified>
  <cp:category/>
  <cp:version/>
  <cp:contentType/>
  <cp:contentStatus/>
</cp:coreProperties>
</file>